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6440"/>
  </bookViews>
  <sheets>
    <sheet name="Input-Output" sheetId="1" r:id="rId1"/>
    <sheet name="VM Plant" sheetId="4" r:id="rId2"/>
    <sheet name="Comp Graph Math" sheetId="2" r:id="rId3"/>
    <sheet name="VM Open Loop Math" sheetId="5" r:id="rId4"/>
    <sheet name="PZ Graphs" sheetId="6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" i="6" l="1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7" i="6"/>
  <c r="P77" i="6"/>
  <c r="P78" i="6" s="1"/>
  <c r="P79" i="6" s="1"/>
  <c r="P80" i="6" s="1"/>
  <c r="P81" i="6" s="1"/>
  <c r="P82" i="6" s="1"/>
  <c r="P83" i="6" s="1"/>
  <c r="P84" i="6" s="1"/>
  <c r="P85" i="6" s="1"/>
  <c r="P86" i="6" s="1"/>
  <c r="P87" i="6" s="1"/>
  <c r="P88" i="6" s="1"/>
  <c r="P89" i="6" s="1"/>
  <c r="P90" i="6" s="1"/>
  <c r="P91" i="6" s="1"/>
  <c r="P92" i="6" s="1"/>
  <c r="P93" i="6" s="1"/>
  <c r="P94" i="6" s="1"/>
  <c r="P95" i="6" s="1"/>
  <c r="P96" i="6" s="1"/>
  <c r="P97" i="6" s="1"/>
  <c r="P98" i="6" s="1"/>
  <c r="P99" i="6" s="1"/>
  <c r="P100" i="6" s="1"/>
  <c r="P101" i="6" s="1"/>
  <c r="P102" i="6" s="1"/>
  <c r="P103" i="6" s="1"/>
  <c r="P104" i="6" s="1"/>
  <c r="P105" i="6" s="1"/>
  <c r="P106" i="6" s="1"/>
  <c r="P107" i="6" s="1"/>
  <c r="B107" i="6" l="1"/>
  <c r="C107" i="6" s="1"/>
  <c r="B106" i="6"/>
  <c r="C106" i="6" s="1"/>
  <c r="I106" i="6" s="1"/>
  <c r="B105" i="6"/>
  <c r="C105" i="6" s="1"/>
  <c r="C104" i="6"/>
  <c r="H104" i="6" s="1"/>
  <c r="B104" i="6"/>
  <c r="B103" i="6"/>
  <c r="C103" i="6" s="1"/>
  <c r="B102" i="6"/>
  <c r="C102" i="6" s="1"/>
  <c r="D101" i="6"/>
  <c r="F101" i="6" s="1"/>
  <c r="C101" i="6"/>
  <c r="H101" i="6" s="1"/>
  <c r="B101" i="6"/>
  <c r="B100" i="6"/>
  <c r="C100" i="6" s="1"/>
  <c r="E99" i="6"/>
  <c r="K99" i="6" s="1"/>
  <c r="B99" i="6"/>
  <c r="C99" i="6" s="1"/>
  <c r="I99" i="6" s="1"/>
  <c r="B98" i="6"/>
  <c r="C98" i="6" s="1"/>
  <c r="B97" i="6"/>
  <c r="C97" i="6" s="1"/>
  <c r="D97" i="6" s="1"/>
  <c r="D96" i="6"/>
  <c r="C96" i="6"/>
  <c r="I96" i="6" s="1"/>
  <c r="B96" i="6"/>
  <c r="E95" i="6"/>
  <c r="K95" i="6" s="1"/>
  <c r="B95" i="6"/>
  <c r="C95" i="6" s="1"/>
  <c r="I95" i="6" s="1"/>
  <c r="C94" i="6"/>
  <c r="B94" i="6"/>
  <c r="H93" i="6"/>
  <c r="C93" i="6"/>
  <c r="D93" i="6" s="1"/>
  <c r="B93" i="6"/>
  <c r="D92" i="6"/>
  <c r="F92" i="6" s="1"/>
  <c r="C92" i="6"/>
  <c r="E92" i="6" s="1"/>
  <c r="K92" i="6" s="1"/>
  <c r="B92" i="6"/>
  <c r="B91" i="6"/>
  <c r="C91" i="6" s="1"/>
  <c r="I91" i="6" s="1"/>
  <c r="E90" i="6"/>
  <c r="K90" i="6" s="1"/>
  <c r="C90" i="6"/>
  <c r="B90" i="6"/>
  <c r="B89" i="6"/>
  <c r="C89" i="6" s="1"/>
  <c r="I88" i="6"/>
  <c r="D88" i="6"/>
  <c r="F88" i="6" s="1"/>
  <c r="C88" i="6"/>
  <c r="E88" i="6" s="1"/>
  <c r="K88" i="6" s="1"/>
  <c r="B88" i="6"/>
  <c r="H87" i="6"/>
  <c r="B87" i="6"/>
  <c r="C87" i="6" s="1"/>
  <c r="B86" i="6"/>
  <c r="C86" i="6" s="1"/>
  <c r="E86" i="6" s="1"/>
  <c r="K86" i="6" s="1"/>
  <c r="B85" i="6"/>
  <c r="C85" i="6" s="1"/>
  <c r="C84" i="6"/>
  <c r="B84" i="6"/>
  <c r="B83" i="6"/>
  <c r="C83" i="6" s="1"/>
  <c r="C82" i="6"/>
  <c r="E82" i="6" s="1"/>
  <c r="K82" i="6" s="1"/>
  <c r="B82" i="6"/>
  <c r="B81" i="6"/>
  <c r="C81" i="6" s="1"/>
  <c r="D80" i="6"/>
  <c r="C80" i="6"/>
  <c r="E80" i="6" s="1"/>
  <c r="K80" i="6" s="1"/>
  <c r="B80" i="6"/>
  <c r="D79" i="6"/>
  <c r="C79" i="6"/>
  <c r="I79" i="6" s="1"/>
  <c r="B79" i="6"/>
  <c r="B78" i="6"/>
  <c r="C78" i="6" s="1"/>
  <c r="I78" i="6" s="1"/>
  <c r="B77" i="6"/>
  <c r="C77" i="6" s="1"/>
  <c r="C76" i="6"/>
  <c r="B76" i="6"/>
  <c r="H75" i="6"/>
  <c r="D75" i="6"/>
  <c r="C75" i="6"/>
  <c r="I75" i="6" s="1"/>
  <c r="B75" i="6"/>
  <c r="B74" i="6"/>
  <c r="C74" i="6" s="1"/>
  <c r="I74" i="6" s="1"/>
  <c r="B73" i="6"/>
  <c r="C73" i="6" s="1"/>
  <c r="C72" i="6"/>
  <c r="B72" i="6"/>
  <c r="C71" i="6"/>
  <c r="H71" i="6" s="1"/>
  <c r="B71" i="6"/>
  <c r="B70" i="6"/>
  <c r="C70" i="6" s="1"/>
  <c r="D70" i="6" s="1"/>
  <c r="B69" i="6"/>
  <c r="C69" i="6" s="1"/>
  <c r="B68" i="6"/>
  <c r="C68" i="6" s="1"/>
  <c r="C67" i="6"/>
  <c r="H67" i="6" s="1"/>
  <c r="B67" i="6"/>
  <c r="O67" i="6" s="1"/>
  <c r="O68" i="6" s="1"/>
  <c r="O69" i="6" s="1"/>
  <c r="O70" i="6" s="1"/>
  <c r="O71" i="6" s="1"/>
  <c r="O72" i="6" s="1"/>
  <c r="O73" i="6" s="1"/>
  <c r="I66" i="6"/>
  <c r="E66" i="6"/>
  <c r="K66" i="6" s="1"/>
  <c r="D66" i="6"/>
  <c r="B66" i="6"/>
  <c r="C66" i="6" s="1"/>
  <c r="H66" i="6" s="1"/>
  <c r="B65" i="6"/>
  <c r="C65" i="6" s="1"/>
  <c r="C64" i="6"/>
  <c r="H64" i="6" s="1"/>
  <c r="B64" i="6"/>
  <c r="C63" i="6"/>
  <c r="B63" i="6"/>
  <c r="D62" i="6"/>
  <c r="B62" i="6"/>
  <c r="C62" i="6" s="1"/>
  <c r="H62" i="6" s="1"/>
  <c r="B61" i="6"/>
  <c r="C61" i="6" s="1"/>
  <c r="B60" i="6"/>
  <c r="C60" i="6" s="1"/>
  <c r="H60" i="6" s="1"/>
  <c r="E59" i="6"/>
  <c r="K59" i="6" s="1"/>
  <c r="C59" i="6"/>
  <c r="I59" i="6" s="1"/>
  <c r="B59" i="6"/>
  <c r="I58" i="6"/>
  <c r="E58" i="6"/>
  <c r="K58" i="6" s="1"/>
  <c r="D58" i="6"/>
  <c r="B58" i="6"/>
  <c r="C58" i="6" s="1"/>
  <c r="H58" i="6" s="1"/>
  <c r="B57" i="6"/>
  <c r="H56" i="6"/>
  <c r="C56" i="6"/>
  <c r="B56" i="6"/>
  <c r="B55" i="6"/>
  <c r="C55" i="6" s="1"/>
  <c r="B54" i="6"/>
  <c r="C54" i="6" s="1"/>
  <c r="C53" i="6"/>
  <c r="B53" i="6"/>
  <c r="D52" i="6"/>
  <c r="B52" i="6"/>
  <c r="C52" i="6" s="1"/>
  <c r="I52" i="6" s="1"/>
  <c r="B51" i="6"/>
  <c r="C51" i="6" s="1"/>
  <c r="I51" i="6" s="1"/>
  <c r="B50" i="6"/>
  <c r="C50" i="6" s="1"/>
  <c r="H49" i="6"/>
  <c r="D49" i="6"/>
  <c r="F49" i="6" s="1"/>
  <c r="C49" i="6"/>
  <c r="B49" i="6"/>
  <c r="H48" i="6"/>
  <c r="E48" i="6"/>
  <c r="K48" i="6" s="1"/>
  <c r="D48" i="6"/>
  <c r="B48" i="6"/>
  <c r="C48" i="6" s="1"/>
  <c r="I48" i="6" s="1"/>
  <c r="B47" i="6"/>
  <c r="C47" i="6" s="1"/>
  <c r="I47" i="6" s="1"/>
  <c r="B46" i="6"/>
  <c r="C46" i="6" s="1"/>
  <c r="B45" i="6"/>
  <c r="C45" i="6" s="1"/>
  <c r="D44" i="6"/>
  <c r="B44" i="6"/>
  <c r="C44" i="6" s="1"/>
  <c r="B43" i="6"/>
  <c r="C43" i="6" s="1"/>
  <c r="I43" i="6" s="1"/>
  <c r="B42" i="6"/>
  <c r="C42" i="6" s="1"/>
  <c r="H41" i="6"/>
  <c r="D41" i="6"/>
  <c r="F41" i="6" s="1"/>
  <c r="C41" i="6"/>
  <c r="B41" i="6"/>
  <c r="B40" i="6"/>
  <c r="C40" i="6" s="1"/>
  <c r="B39" i="6"/>
  <c r="C39" i="6" s="1"/>
  <c r="B38" i="6"/>
  <c r="C38" i="6" s="1"/>
  <c r="B37" i="6"/>
  <c r="C37" i="6" s="1"/>
  <c r="H37" i="6" s="1"/>
  <c r="B36" i="6"/>
  <c r="C36" i="6" s="1"/>
  <c r="B35" i="6"/>
  <c r="C35" i="6" s="1"/>
  <c r="B34" i="6"/>
  <c r="C34" i="6" s="1"/>
  <c r="B33" i="6"/>
  <c r="C33" i="6" s="1"/>
  <c r="H33" i="6" s="1"/>
  <c r="B32" i="6"/>
  <c r="C32" i="6" s="1"/>
  <c r="B31" i="6"/>
  <c r="C31" i="6" s="1"/>
  <c r="B30" i="6"/>
  <c r="C30" i="6" s="1"/>
  <c r="C29" i="6"/>
  <c r="H29" i="6" s="1"/>
  <c r="B29" i="6"/>
  <c r="B28" i="6"/>
  <c r="C28" i="6" s="1"/>
  <c r="D28" i="6" s="1"/>
  <c r="I27" i="6"/>
  <c r="E27" i="6"/>
  <c r="K27" i="6" s="1"/>
  <c r="B27" i="6"/>
  <c r="C27" i="6" s="1"/>
  <c r="B26" i="6"/>
  <c r="C26" i="6" s="1"/>
  <c r="C25" i="6"/>
  <c r="B25" i="6"/>
  <c r="D24" i="6"/>
  <c r="B24" i="6"/>
  <c r="C24" i="6" s="1"/>
  <c r="H24" i="6" s="1"/>
  <c r="B23" i="6"/>
  <c r="C23" i="6" s="1"/>
  <c r="B22" i="6"/>
  <c r="C22" i="6" s="1"/>
  <c r="C21" i="6"/>
  <c r="B21" i="6"/>
  <c r="H20" i="6"/>
  <c r="D20" i="6"/>
  <c r="B20" i="6"/>
  <c r="C20" i="6" s="1"/>
  <c r="B19" i="6"/>
  <c r="C19" i="6" s="1"/>
  <c r="I19" i="6" s="1"/>
  <c r="B18" i="6"/>
  <c r="C18" i="6" s="1"/>
  <c r="B17" i="6"/>
  <c r="C17" i="6" s="1"/>
  <c r="H16" i="6"/>
  <c r="D16" i="6"/>
  <c r="B16" i="6"/>
  <c r="C16" i="6" s="1"/>
  <c r="I15" i="6"/>
  <c r="E15" i="6"/>
  <c r="K15" i="6" s="1"/>
  <c r="B15" i="6"/>
  <c r="C15" i="6" s="1"/>
  <c r="B14" i="6"/>
  <c r="C14" i="6" s="1"/>
  <c r="C13" i="6"/>
  <c r="B13" i="6"/>
  <c r="B12" i="6"/>
  <c r="C12" i="6" s="1"/>
  <c r="I11" i="6"/>
  <c r="E11" i="6"/>
  <c r="K11" i="6" s="1"/>
  <c r="B11" i="6"/>
  <c r="C11" i="6" s="1"/>
  <c r="B10" i="6"/>
  <c r="C10" i="6" s="1"/>
  <c r="B9" i="6"/>
  <c r="C9" i="6" s="1"/>
  <c r="B8" i="6"/>
  <c r="C8" i="6" s="1"/>
  <c r="H8" i="6" s="1"/>
  <c r="B7" i="6"/>
  <c r="B6" i="6"/>
  <c r="H45" i="6" l="1"/>
  <c r="D45" i="6"/>
  <c r="F45" i="6" s="1"/>
  <c r="I44" i="6"/>
  <c r="H44" i="6"/>
  <c r="E44" i="6"/>
  <c r="K44" i="6" s="1"/>
  <c r="E84" i="6"/>
  <c r="K84" i="6" s="1"/>
  <c r="I84" i="6"/>
  <c r="D84" i="6"/>
  <c r="H97" i="6"/>
  <c r="E100" i="6"/>
  <c r="K100" i="6" s="1"/>
  <c r="D100" i="6"/>
  <c r="I100" i="6"/>
  <c r="H100" i="6"/>
  <c r="I105" i="6"/>
  <c r="D105" i="6"/>
  <c r="G105" i="6" s="1"/>
  <c r="H105" i="6"/>
  <c r="C7" i="6"/>
  <c r="M8" i="6"/>
  <c r="C57" i="6"/>
  <c r="N57" i="6"/>
  <c r="N58" i="6" s="1"/>
  <c r="N59" i="6" s="1"/>
  <c r="N60" i="6" s="1"/>
  <c r="N61" i="6" s="1"/>
  <c r="N62" i="6" s="1"/>
  <c r="N63" i="6" s="1"/>
  <c r="N64" i="6" s="1"/>
  <c r="N65" i="6" s="1"/>
  <c r="N66" i="6" s="1"/>
  <c r="N67" i="6" s="1"/>
  <c r="N68" i="6" s="1"/>
  <c r="N69" i="6" s="1"/>
  <c r="N70" i="6" s="1"/>
  <c r="N71" i="6" s="1"/>
  <c r="N72" i="6" s="1"/>
  <c r="N73" i="6" s="1"/>
  <c r="N74" i="6" s="1"/>
  <c r="N75" i="6" s="1"/>
  <c r="N76" i="6" s="1"/>
  <c r="N77" i="6" s="1"/>
  <c r="N78" i="6" s="1"/>
  <c r="N79" i="6" s="1"/>
  <c r="N80" i="6" s="1"/>
  <c r="N81" i="6" s="1"/>
  <c r="N82" i="6" s="1"/>
  <c r="N83" i="6" s="1"/>
  <c r="N84" i="6" s="1"/>
  <c r="N85" i="6" s="1"/>
  <c r="N86" i="6" s="1"/>
  <c r="N87" i="6" s="1"/>
  <c r="N88" i="6" s="1"/>
  <c r="N89" i="6" s="1"/>
  <c r="N90" i="6" s="1"/>
  <c r="N91" i="6" s="1"/>
  <c r="N92" i="6" s="1"/>
  <c r="N93" i="6" s="1"/>
  <c r="N94" i="6" s="1"/>
  <c r="N95" i="6" s="1"/>
  <c r="N96" i="6" s="1"/>
  <c r="N97" i="6" s="1"/>
  <c r="N98" i="6" s="1"/>
  <c r="N99" i="6" s="1"/>
  <c r="N100" i="6" s="1"/>
  <c r="N101" i="6" s="1"/>
  <c r="N102" i="6" s="1"/>
  <c r="N103" i="6" s="1"/>
  <c r="N104" i="6" s="1"/>
  <c r="N105" i="6" s="1"/>
  <c r="N106" i="6" s="1"/>
  <c r="N107" i="6" s="1"/>
  <c r="E69" i="6"/>
  <c r="K69" i="6" s="1"/>
  <c r="I69" i="6"/>
  <c r="H12" i="6"/>
  <c r="D12" i="6"/>
  <c r="I23" i="6"/>
  <c r="E23" i="6"/>
  <c r="K23" i="6" s="1"/>
  <c r="I63" i="6"/>
  <c r="E63" i="6"/>
  <c r="K63" i="6" s="1"/>
  <c r="O74" i="6"/>
  <c r="O75" i="6" s="1"/>
  <c r="O76" i="6" s="1"/>
  <c r="O77" i="6" s="1"/>
  <c r="O78" i="6" s="1"/>
  <c r="O79" i="6" s="1"/>
  <c r="O80" i="6" s="1"/>
  <c r="O81" i="6" s="1"/>
  <c r="O82" i="6" s="1"/>
  <c r="O83" i="6" s="1"/>
  <c r="O84" i="6" s="1"/>
  <c r="O85" i="6" s="1"/>
  <c r="O86" i="6" s="1"/>
  <c r="O87" i="6" s="1"/>
  <c r="O88" i="6" s="1"/>
  <c r="O89" i="6" s="1"/>
  <c r="O90" i="6" s="1"/>
  <c r="O91" i="6" s="1"/>
  <c r="O92" i="6" s="1"/>
  <c r="O93" i="6" s="1"/>
  <c r="O94" i="6" s="1"/>
  <c r="O95" i="6" s="1"/>
  <c r="O96" i="6" s="1"/>
  <c r="O97" i="6" s="1"/>
  <c r="O98" i="6" s="1"/>
  <c r="O99" i="6" s="1"/>
  <c r="O100" i="6" s="1"/>
  <c r="O101" i="6" s="1"/>
  <c r="O102" i="6" s="1"/>
  <c r="O103" i="6" s="1"/>
  <c r="O104" i="6" s="1"/>
  <c r="O105" i="6" s="1"/>
  <c r="O106" i="6" s="1"/>
  <c r="O107" i="6" s="1"/>
  <c r="D8" i="6"/>
  <c r="E19" i="6"/>
  <c r="K19" i="6" s="1"/>
  <c r="H53" i="6"/>
  <c r="D53" i="6"/>
  <c r="F53" i="6" s="1"/>
  <c r="F97" i="6"/>
  <c r="G97" i="6"/>
  <c r="I104" i="6"/>
  <c r="E52" i="6"/>
  <c r="K52" i="6" s="1"/>
  <c r="E62" i="6"/>
  <c r="K62" i="6" s="1"/>
  <c r="H79" i="6"/>
  <c r="I80" i="6"/>
  <c r="I92" i="6"/>
  <c r="E96" i="6"/>
  <c r="K96" i="6" s="1"/>
  <c r="D104" i="6"/>
  <c r="G104" i="6" s="1"/>
  <c r="H52" i="6"/>
  <c r="I62" i="6"/>
  <c r="H96" i="6"/>
  <c r="E104" i="6"/>
  <c r="K104" i="6" s="1"/>
  <c r="I54" i="6"/>
  <c r="E54" i="6"/>
  <c r="K54" i="6" s="1"/>
  <c r="H54" i="6"/>
  <c r="D54" i="6"/>
  <c r="H7" i="6"/>
  <c r="D7" i="6"/>
  <c r="E8" i="6"/>
  <c r="K8" i="6" s="1"/>
  <c r="I8" i="6"/>
  <c r="I10" i="6"/>
  <c r="E10" i="6"/>
  <c r="K10" i="6" s="1"/>
  <c r="H10" i="6"/>
  <c r="D10" i="6"/>
  <c r="H11" i="6"/>
  <c r="D11" i="6"/>
  <c r="E12" i="6"/>
  <c r="K12" i="6" s="1"/>
  <c r="I12" i="6"/>
  <c r="I14" i="6"/>
  <c r="E14" i="6"/>
  <c r="K14" i="6" s="1"/>
  <c r="H14" i="6"/>
  <c r="D14" i="6"/>
  <c r="H15" i="6"/>
  <c r="D15" i="6"/>
  <c r="E16" i="6"/>
  <c r="K16" i="6" s="1"/>
  <c r="I16" i="6"/>
  <c r="I18" i="6"/>
  <c r="E18" i="6"/>
  <c r="K18" i="6" s="1"/>
  <c r="H18" i="6"/>
  <c r="D18" i="6"/>
  <c r="H19" i="6"/>
  <c r="D19" i="6"/>
  <c r="I20" i="6"/>
  <c r="E20" i="6"/>
  <c r="K20" i="6" s="1"/>
  <c r="I22" i="6"/>
  <c r="E22" i="6"/>
  <c r="K22" i="6" s="1"/>
  <c r="H22" i="6"/>
  <c r="D22" i="6"/>
  <c r="H23" i="6"/>
  <c r="D23" i="6"/>
  <c r="I24" i="6"/>
  <c r="E24" i="6"/>
  <c r="K24" i="6" s="1"/>
  <c r="I26" i="6"/>
  <c r="E26" i="6"/>
  <c r="K26" i="6" s="1"/>
  <c r="H26" i="6"/>
  <c r="D26" i="6"/>
  <c r="H27" i="6"/>
  <c r="D27" i="6"/>
  <c r="I28" i="6"/>
  <c r="E28" i="6"/>
  <c r="K28" i="6" s="1"/>
  <c r="H28" i="6"/>
  <c r="I30" i="6"/>
  <c r="E30" i="6"/>
  <c r="K30" i="6" s="1"/>
  <c r="H30" i="6"/>
  <c r="D30" i="6"/>
  <c r="E40" i="6"/>
  <c r="K40" i="6" s="1"/>
  <c r="D40" i="6"/>
  <c r="I40" i="6"/>
  <c r="H40" i="6"/>
  <c r="D9" i="6"/>
  <c r="E9" i="6"/>
  <c r="K9" i="6" s="1"/>
  <c r="I9" i="6"/>
  <c r="H9" i="6"/>
  <c r="E13" i="6"/>
  <c r="K13" i="6" s="1"/>
  <c r="H13" i="6"/>
  <c r="I13" i="6"/>
  <c r="D13" i="6"/>
  <c r="G16" i="6"/>
  <c r="F16" i="6"/>
  <c r="D17" i="6"/>
  <c r="I17" i="6"/>
  <c r="E17" i="6"/>
  <c r="K17" i="6" s="1"/>
  <c r="H17" i="6"/>
  <c r="G20" i="6"/>
  <c r="F20" i="6"/>
  <c r="H21" i="6"/>
  <c r="D21" i="6"/>
  <c r="I21" i="6"/>
  <c r="E21" i="6"/>
  <c r="K21" i="6" s="1"/>
  <c r="G24" i="6"/>
  <c r="F24" i="6"/>
  <c r="H25" i="6"/>
  <c r="I25" i="6"/>
  <c r="E25" i="6"/>
  <c r="K25" i="6" s="1"/>
  <c r="D25" i="6"/>
  <c r="G28" i="6"/>
  <c r="F28" i="6"/>
  <c r="E31" i="6"/>
  <c r="K31" i="6" s="1"/>
  <c r="H31" i="6"/>
  <c r="D31" i="6"/>
  <c r="I31" i="6"/>
  <c r="I34" i="6"/>
  <c r="E34" i="6"/>
  <c r="K34" i="6" s="1"/>
  <c r="H34" i="6"/>
  <c r="D34" i="6"/>
  <c r="I42" i="6"/>
  <c r="E42" i="6"/>
  <c r="K42" i="6" s="1"/>
  <c r="H42" i="6"/>
  <c r="D42" i="6"/>
  <c r="I50" i="6"/>
  <c r="E50" i="6"/>
  <c r="K50" i="6" s="1"/>
  <c r="H50" i="6"/>
  <c r="D50" i="6"/>
  <c r="I32" i="6"/>
  <c r="E32" i="6"/>
  <c r="K32" i="6" s="1"/>
  <c r="H32" i="6"/>
  <c r="D32" i="6"/>
  <c r="I35" i="6"/>
  <c r="E35" i="6"/>
  <c r="K35" i="6" s="1"/>
  <c r="H35" i="6"/>
  <c r="D35" i="6"/>
  <c r="I38" i="6"/>
  <c r="E38" i="6"/>
  <c r="K38" i="6" s="1"/>
  <c r="H38" i="6"/>
  <c r="D38" i="6"/>
  <c r="G8" i="6"/>
  <c r="F8" i="6"/>
  <c r="G12" i="6"/>
  <c r="F12" i="6"/>
  <c r="I36" i="6"/>
  <c r="E36" i="6"/>
  <c r="K36" i="6" s="1"/>
  <c r="D36" i="6"/>
  <c r="H36" i="6"/>
  <c r="I39" i="6"/>
  <c r="E39" i="6"/>
  <c r="K39" i="6" s="1"/>
  <c r="H39" i="6"/>
  <c r="D39" i="6"/>
  <c r="I46" i="6"/>
  <c r="E46" i="6"/>
  <c r="K46" i="6" s="1"/>
  <c r="H46" i="6"/>
  <c r="D46" i="6"/>
  <c r="E29" i="6"/>
  <c r="K29" i="6" s="1"/>
  <c r="I29" i="6"/>
  <c r="E33" i="6"/>
  <c r="K33" i="6" s="1"/>
  <c r="I33" i="6"/>
  <c r="E37" i="6"/>
  <c r="K37" i="6" s="1"/>
  <c r="I37" i="6"/>
  <c r="I56" i="6"/>
  <c r="E56" i="6"/>
  <c r="K56" i="6" s="1"/>
  <c r="D60" i="6"/>
  <c r="H61" i="6"/>
  <c r="D61" i="6"/>
  <c r="E61" i="6"/>
  <c r="K61" i="6" s="1"/>
  <c r="I61" i="6"/>
  <c r="I41" i="6"/>
  <c r="E41" i="6"/>
  <c r="K41" i="6" s="1"/>
  <c r="I45" i="6"/>
  <c r="E45" i="6"/>
  <c r="K45" i="6" s="1"/>
  <c r="I49" i="6"/>
  <c r="E49" i="6"/>
  <c r="K49" i="6" s="1"/>
  <c r="I53" i="6"/>
  <c r="E53" i="6"/>
  <c r="K53" i="6" s="1"/>
  <c r="D56" i="6"/>
  <c r="H57" i="6"/>
  <c r="D57" i="6"/>
  <c r="E57" i="6"/>
  <c r="K57" i="6" s="1"/>
  <c r="I57" i="6"/>
  <c r="H43" i="6"/>
  <c r="D43" i="6"/>
  <c r="G44" i="6"/>
  <c r="F44" i="6"/>
  <c r="H47" i="6"/>
  <c r="D47" i="6"/>
  <c r="G48" i="6"/>
  <c r="F48" i="6"/>
  <c r="H51" i="6"/>
  <c r="D51" i="6"/>
  <c r="G52" i="6"/>
  <c r="F52" i="6"/>
  <c r="I55" i="6"/>
  <c r="D55" i="6"/>
  <c r="H55" i="6"/>
  <c r="G62" i="6"/>
  <c r="F62" i="6"/>
  <c r="H65" i="6"/>
  <c r="D65" i="6"/>
  <c r="E65" i="6"/>
  <c r="K65" i="6" s="1"/>
  <c r="I65" i="6"/>
  <c r="G66" i="6"/>
  <c r="F66" i="6"/>
  <c r="F70" i="6"/>
  <c r="G70" i="6"/>
  <c r="D29" i="6"/>
  <c r="D33" i="6"/>
  <c r="D37" i="6"/>
  <c r="G41" i="6"/>
  <c r="J41" i="6" s="1"/>
  <c r="E43" i="6"/>
  <c r="K43" i="6" s="1"/>
  <c r="G45" i="6"/>
  <c r="J45" i="6" s="1"/>
  <c r="E47" i="6"/>
  <c r="K47" i="6" s="1"/>
  <c r="G49" i="6"/>
  <c r="E51" i="6"/>
  <c r="K51" i="6" s="1"/>
  <c r="G53" i="6"/>
  <c r="E55" i="6"/>
  <c r="K55" i="6" s="1"/>
  <c r="G58" i="6"/>
  <c r="F58" i="6"/>
  <c r="J58" i="6" s="1"/>
  <c r="L58" i="6" s="1"/>
  <c r="I60" i="6"/>
  <c r="E60" i="6"/>
  <c r="K60" i="6" s="1"/>
  <c r="I64" i="6"/>
  <c r="E64" i="6"/>
  <c r="K64" i="6" s="1"/>
  <c r="D64" i="6"/>
  <c r="H68" i="6"/>
  <c r="D68" i="6"/>
  <c r="I68" i="6"/>
  <c r="E68" i="6"/>
  <c r="K68" i="6" s="1"/>
  <c r="H59" i="6"/>
  <c r="H63" i="6"/>
  <c r="E70" i="6"/>
  <c r="K70" i="6" s="1"/>
  <c r="H72" i="6"/>
  <c r="D72" i="6"/>
  <c r="I72" i="6"/>
  <c r="E72" i="6"/>
  <c r="K72" i="6" s="1"/>
  <c r="E74" i="6"/>
  <c r="K74" i="6" s="1"/>
  <c r="I77" i="6"/>
  <c r="E77" i="6"/>
  <c r="K77" i="6" s="1"/>
  <c r="H77" i="6"/>
  <c r="D77" i="6"/>
  <c r="H78" i="6"/>
  <c r="D78" i="6"/>
  <c r="I83" i="6"/>
  <c r="D83" i="6"/>
  <c r="E83" i="6"/>
  <c r="K83" i="6" s="1"/>
  <c r="D59" i="6"/>
  <c r="D63" i="6"/>
  <c r="H70" i="6"/>
  <c r="G75" i="6"/>
  <c r="F75" i="6"/>
  <c r="H76" i="6"/>
  <c r="D76" i="6"/>
  <c r="I76" i="6"/>
  <c r="E76" i="6"/>
  <c r="K76" i="6" s="1"/>
  <c r="E78" i="6"/>
  <c r="K78" i="6" s="1"/>
  <c r="I81" i="6"/>
  <c r="E81" i="6"/>
  <c r="K81" i="6" s="1"/>
  <c r="H81" i="6"/>
  <c r="D81" i="6"/>
  <c r="H83" i="6"/>
  <c r="F84" i="6"/>
  <c r="G84" i="6"/>
  <c r="I89" i="6"/>
  <c r="E89" i="6"/>
  <c r="K89" i="6" s="1"/>
  <c r="H89" i="6"/>
  <c r="D89" i="6"/>
  <c r="I98" i="6"/>
  <c r="E98" i="6"/>
  <c r="K98" i="6" s="1"/>
  <c r="H98" i="6"/>
  <c r="D98" i="6"/>
  <c r="I102" i="6"/>
  <c r="E102" i="6"/>
  <c r="K102" i="6" s="1"/>
  <c r="H102" i="6"/>
  <c r="D102" i="6"/>
  <c r="I67" i="6"/>
  <c r="E67" i="6"/>
  <c r="K67" i="6" s="1"/>
  <c r="I70" i="6"/>
  <c r="I71" i="6"/>
  <c r="E71" i="6"/>
  <c r="K71" i="6" s="1"/>
  <c r="G79" i="6"/>
  <c r="F79" i="6"/>
  <c r="I87" i="6"/>
  <c r="D87" i="6"/>
  <c r="E87" i="6"/>
  <c r="K87" i="6" s="1"/>
  <c r="D67" i="6"/>
  <c r="H69" i="6"/>
  <c r="D69" i="6"/>
  <c r="D71" i="6"/>
  <c r="I73" i="6"/>
  <c r="E73" i="6"/>
  <c r="K73" i="6" s="1"/>
  <c r="H73" i="6"/>
  <c r="D73" i="6"/>
  <c r="H74" i="6"/>
  <c r="D74" i="6"/>
  <c r="F80" i="6"/>
  <c r="G80" i="6"/>
  <c r="I85" i="6"/>
  <c r="E85" i="6"/>
  <c r="K85" i="6" s="1"/>
  <c r="H85" i="6"/>
  <c r="D85" i="6"/>
  <c r="F93" i="6"/>
  <c r="G93" i="6"/>
  <c r="G88" i="6"/>
  <c r="J88" i="6" s="1"/>
  <c r="L88" i="6" s="1"/>
  <c r="E91" i="6"/>
  <c r="K91" i="6" s="1"/>
  <c r="G92" i="6"/>
  <c r="H95" i="6"/>
  <c r="D95" i="6"/>
  <c r="I97" i="6"/>
  <c r="J97" i="6" s="1"/>
  <c r="E97" i="6"/>
  <c r="K97" i="6" s="1"/>
  <c r="H80" i="6"/>
  <c r="H82" i="6"/>
  <c r="D82" i="6"/>
  <c r="I82" i="6"/>
  <c r="H84" i="6"/>
  <c r="H86" i="6"/>
  <c r="D86" i="6"/>
  <c r="I86" i="6"/>
  <c r="H88" i="6"/>
  <c r="H90" i="6"/>
  <c r="D90" i="6"/>
  <c r="I90" i="6"/>
  <c r="H92" i="6"/>
  <c r="J92" i="6" s="1"/>
  <c r="L92" i="6" s="1"/>
  <c r="G96" i="6"/>
  <c r="F96" i="6"/>
  <c r="H99" i="6"/>
  <c r="D99" i="6"/>
  <c r="I101" i="6"/>
  <c r="J101" i="6" s="1"/>
  <c r="E101" i="6"/>
  <c r="K101" i="6" s="1"/>
  <c r="H91" i="6"/>
  <c r="I94" i="6"/>
  <c r="E94" i="6"/>
  <c r="K94" i="6" s="1"/>
  <c r="H94" i="6"/>
  <c r="D94" i="6"/>
  <c r="G100" i="6"/>
  <c r="F100" i="6"/>
  <c r="J100" i="6" s="1"/>
  <c r="L100" i="6" s="1"/>
  <c r="I103" i="6"/>
  <c r="E103" i="6"/>
  <c r="K103" i="6" s="1"/>
  <c r="H103" i="6"/>
  <c r="D103" i="6"/>
  <c r="E75" i="6"/>
  <c r="K75" i="6" s="1"/>
  <c r="E79" i="6"/>
  <c r="K79" i="6" s="1"/>
  <c r="D91" i="6"/>
  <c r="I93" i="6"/>
  <c r="E93" i="6"/>
  <c r="K93" i="6" s="1"/>
  <c r="G101" i="6"/>
  <c r="I107" i="6"/>
  <c r="E107" i="6"/>
  <c r="K107" i="6" s="1"/>
  <c r="H107" i="6"/>
  <c r="D107" i="6"/>
  <c r="F104" i="6"/>
  <c r="J104" i="6" s="1"/>
  <c r="L104" i="6" s="1"/>
  <c r="E105" i="6"/>
  <c r="K105" i="6" s="1"/>
  <c r="D106" i="6"/>
  <c r="H106" i="6"/>
  <c r="F105" i="6"/>
  <c r="J105" i="6" s="1"/>
  <c r="E106" i="6"/>
  <c r="K106" i="6" s="1"/>
  <c r="J75" i="6" l="1"/>
  <c r="J53" i="6"/>
  <c r="J79" i="6"/>
  <c r="J48" i="6"/>
  <c r="L48" i="6" s="1"/>
  <c r="L101" i="6"/>
  <c r="J49" i="6"/>
  <c r="J24" i="6"/>
  <c r="J16" i="6"/>
  <c r="M9" i="6"/>
  <c r="E7" i="6"/>
  <c r="K7" i="6" s="1"/>
  <c r="I7" i="6"/>
  <c r="G99" i="6"/>
  <c r="F99" i="6"/>
  <c r="G19" i="6"/>
  <c r="F19" i="6"/>
  <c r="L105" i="6"/>
  <c r="G103" i="6"/>
  <c r="F103" i="6"/>
  <c r="F94" i="6"/>
  <c r="G94" i="6"/>
  <c r="J96" i="6"/>
  <c r="L96" i="6" s="1"/>
  <c r="L97" i="6"/>
  <c r="J93" i="6"/>
  <c r="J80" i="6"/>
  <c r="L80" i="6" s="1"/>
  <c r="G69" i="6"/>
  <c r="F69" i="6"/>
  <c r="G102" i="6"/>
  <c r="F102" i="6"/>
  <c r="J102" i="6" s="1"/>
  <c r="L102" i="6" s="1"/>
  <c r="G98" i="6"/>
  <c r="F98" i="6"/>
  <c r="J98" i="6" s="1"/>
  <c r="F81" i="6"/>
  <c r="G81" i="6"/>
  <c r="F63" i="6"/>
  <c r="G63" i="6"/>
  <c r="F78" i="6"/>
  <c r="G78" i="6"/>
  <c r="G68" i="6"/>
  <c r="F68" i="6"/>
  <c r="J68" i="6" s="1"/>
  <c r="L68" i="6" s="1"/>
  <c r="F33" i="6"/>
  <c r="G33" i="6"/>
  <c r="J66" i="6"/>
  <c r="L66" i="6" s="1"/>
  <c r="G65" i="6"/>
  <c r="F65" i="6"/>
  <c r="J52" i="6"/>
  <c r="L52" i="6" s="1"/>
  <c r="G43" i="6"/>
  <c r="F43" i="6"/>
  <c r="L53" i="6"/>
  <c r="L45" i="6"/>
  <c r="G46" i="6"/>
  <c r="F46" i="6"/>
  <c r="F39" i="6"/>
  <c r="G39" i="6"/>
  <c r="J12" i="6"/>
  <c r="G38" i="6"/>
  <c r="F38" i="6"/>
  <c r="F35" i="6"/>
  <c r="G35" i="6"/>
  <c r="G32" i="6"/>
  <c r="F32" i="6"/>
  <c r="J20" i="6"/>
  <c r="F9" i="6"/>
  <c r="G9" i="6"/>
  <c r="G40" i="6"/>
  <c r="F40" i="6"/>
  <c r="L16" i="6"/>
  <c r="L12" i="6"/>
  <c r="G91" i="6"/>
  <c r="F91" i="6"/>
  <c r="F86" i="6"/>
  <c r="G86" i="6"/>
  <c r="G89" i="6"/>
  <c r="F89" i="6"/>
  <c r="J89" i="6" s="1"/>
  <c r="F59" i="6"/>
  <c r="G59" i="6"/>
  <c r="G36" i="6"/>
  <c r="F36" i="6"/>
  <c r="G23" i="6"/>
  <c r="F23" i="6"/>
  <c r="F15" i="6"/>
  <c r="G15" i="6"/>
  <c r="G7" i="6"/>
  <c r="F7" i="6"/>
  <c r="F107" i="6"/>
  <c r="G107" i="6"/>
  <c r="L79" i="6"/>
  <c r="G95" i="6"/>
  <c r="F95" i="6"/>
  <c r="F67" i="6"/>
  <c r="J67" i="6" s="1"/>
  <c r="L67" i="6" s="1"/>
  <c r="G67" i="6"/>
  <c r="L98" i="6"/>
  <c r="J84" i="6"/>
  <c r="L84" i="6" s="1"/>
  <c r="G83" i="6"/>
  <c r="F83" i="6"/>
  <c r="G77" i="6"/>
  <c r="F77" i="6"/>
  <c r="J62" i="6"/>
  <c r="L62" i="6" s="1"/>
  <c r="G51" i="6"/>
  <c r="F51" i="6"/>
  <c r="J44" i="6"/>
  <c r="L44" i="6" s="1"/>
  <c r="L49" i="6"/>
  <c r="L41" i="6"/>
  <c r="J8" i="6"/>
  <c r="L8" i="6" s="1"/>
  <c r="G50" i="6"/>
  <c r="F50" i="6"/>
  <c r="G42" i="6"/>
  <c r="F42" i="6"/>
  <c r="G34" i="6"/>
  <c r="F34" i="6"/>
  <c r="J28" i="6"/>
  <c r="F21" i="6"/>
  <c r="G21" i="6"/>
  <c r="F17" i="6"/>
  <c r="G17" i="6"/>
  <c r="G30" i="6"/>
  <c r="F30" i="6"/>
  <c r="F90" i="6"/>
  <c r="G90" i="6"/>
  <c r="F82" i="6"/>
  <c r="G82" i="6"/>
  <c r="F74" i="6"/>
  <c r="G74" i="6"/>
  <c r="G87" i="6"/>
  <c r="F87" i="6"/>
  <c r="F72" i="6"/>
  <c r="G72" i="6"/>
  <c r="F29" i="6"/>
  <c r="J29" i="6" s="1"/>
  <c r="L29" i="6" s="1"/>
  <c r="G29" i="6"/>
  <c r="F55" i="6"/>
  <c r="J55" i="6" s="1"/>
  <c r="G55" i="6"/>
  <c r="G57" i="6"/>
  <c r="F57" i="6"/>
  <c r="G60" i="6"/>
  <c r="F60" i="6"/>
  <c r="F25" i="6"/>
  <c r="G25" i="6"/>
  <c r="F13" i="6"/>
  <c r="J13" i="6" s="1"/>
  <c r="L13" i="6" s="1"/>
  <c r="G13" i="6"/>
  <c r="F27" i="6"/>
  <c r="G27" i="6"/>
  <c r="G11" i="6"/>
  <c r="F11" i="6"/>
  <c r="G106" i="6"/>
  <c r="F106" i="6"/>
  <c r="L93" i="6"/>
  <c r="L75" i="6"/>
  <c r="F85" i="6"/>
  <c r="J85" i="6" s="1"/>
  <c r="L85" i="6" s="1"/>
  <c r="G85" i="6"/>
  <c r="G73" i="6"/>
  <c r="F73" i="6"/>
  <c r="F71" i="6"/>
  <c r="J71" i="6" s="1"/>
  <c r="L71" i="6" s="1"/>
  <c r="G71" i="6"/>
  <c r="L89" i="6"/>
  <c r="F76" i="6"/>
  <c r="G76" i="6"/>
  <c r="G64" i="6"/>
  <c r="F64" i="6"/>
  <c r="L55" i="6"/>
  <c r="G37" i="6"/>
  <c r="F37" i="6"/>
  <c r="J70" i="6"/>
  <c r="L70" i="6" s="1"/>
  <c r="G47" i="6"/>
  <c r="F47" i="6"/>
  <c r="G56" i="6"/>
  <c r="F56" i="6"/>
  <c r="G61" i="6"/>
  <c r="F61" i="6"/>
  <c r="F31" i="6"/>
  <c r="G31" i="6"/>
  <c r="L28" i="6"/>
  <c r="G26" i="6"/>
  <c r="F26" i="6"/>
  <c r="L24" i="6"/>
  <c r="G22" i="6"/>
  <c r="F22" i="6"/>
  <c r="L20" i="6"/>
  <c r="G18" i="6"/>
  <c r="F18" i="6"/>
  <c r="J18" i="6" s="1"/>
  <c r="L18" i="6" s="1"/>
  <c r="G14" i="6"/>
  <c r="F14" i="6"/>
  <c r="G10" i="6"/>
  <c r="F10" i="6"/>
  <c r="J10" i="6" s="1"/>
  <c r="L10" i="6" s="1"/>
  <c r="G54" i="6"/>
  <c r="F54" i="6"/>
  <c r="J31" i="6" l="1"/>
  <c r="L31" i="6" s="1"/>
  <c r="J106" i="6"/>
  <c r="L106" i="6" s="1"/>
  <c r="J74" i="6"/>
  <c r="L74" i="6" s="1"/>
  <c r="J34" i="6"/>
  <c r="L34" i="6" s="1"/>
  <c r="J50" i="6"/>
  <c r="L50" i="6" s="1"/>
  <c r="J83" i="6"/>
  <c r="L83" i="6" s="1"/>
  <c r="J15" i="6"/>
  <c r="L15" i="6" s="1"/>
  <c r="J32" i="6"/>
  <c r="L32" i="6" s="1"/>
  <c r="J38" i="6"/>
  <c r="L38" i="6" s="1"/>
  <c r="J39" i="6"/>
  <c r="L39" i="6" s="1"/>
  <c r="J65" i="6"/>
  <c r="L65" i="6" s="1"/>
  <c r="J33" i="6"/>
  <c r="L33" i="6" s="1"/>
  <c r="J78" i="6"/>
  <c r="L78" i="6" s="1"/>
  <c r="J94" i="6"/>
  <c r="L94" i="6" s="1"/>
  <c r="J19" i="6"/>
  <c r="L19" i="6" s="1"/>
  <c r="J30" i="6"/>
  <c r="L30" i="6" s="1"/>
  <c r="J76" i="6"/>
  <c r="L76" i="6" s="1"/>
  <c r="J73" i="6"/>
  <c r="L73" i="6" s="1"/>
  <c r="J42" i="6"/>
  <c r="L42" i="6" s="1"/>
  <c r="J77" i="6"/>
  <c r="L77" i="6" s="1"/>
  <c r="J59" i="6"/>
  <c r="L59" i="6" s="1"/>
  <c r="J86" i="6"/>
  <c r="L86" i="6" s="1"/>
  <c r="J9" i="6"/>
  <c r="L9" i="6" s="1"/>
  <c r="J63" i="6"/>
  <c r="L63" i="6" s="1"/>
  <c r="J99" i="6"/>
  <c r="L99" i="6" s="1"/>
  <c r="M10" i="6"/>
  <c r="J61" i="6"/>
  <c r="L61" i="6" s="1"/>
  <c r="J47" i="6"/>
  <c r="L47" i="6" s="1"/>
  <c r="J37" i="6"/>
  <c r="L37" i="6" s="1"/>
  <c r="J27" i="6"/>
  <c r="L27" i="6" s="1"/>
  <c r="J25" i="6"/>
  <c r="L25" i="6" s="1"/>
  <c r="J57" i="6"/>
  <c r="L57" i="6" s="1"/>
  <c r="J72" i="6"/>
  <c r="L72" i="6" s="1"/>
  <c r="J82" i="6"/>
  <c r="L82" i="6" s="1"/>
  <c r="J21" i="6"/>
  <c r="L21" i="6" s="1"/>
  <c r="J107" i="6"/>
  <c r="L107" i="6" s="1"/>
  <c r="J40" i="6"/>
  <c r="L40" i="6" s="1"/>
  <c r="J46" i="6"/>
  <c r="L46" i="6" s="1"/>
  <c r="J81" i="6"/>
  <c r="L81" i="6" s="1"/>
  <c r="J54" i="6"/>
  <c r="L54" i="6" s="1"/>
  <c r="J14" i="6"/>
  <c r="L14" i="6" s="1"/>
  <c r="J26" i="6"/>
  <c r="L26" i="6" s="1"/>
  <c r="J64" i="6"/>
  <c r="L64" i="6" s="1"/>
  <c r="J11" i="6"/>
  <c r="L11" i="6" s="1"/>
  <c r="J22" i="6"/>
  <c r="L22" i="6" s="1"/>
  <c r="J56" i="6"/>
  <c r="L56" i="6" s="1"/>
  <c r="J60" i="6"/>
  <c r="L60" i="6" s="1"/>
  <c r="J87" i="6"/>
  <c r="L87" i="6" s="1"/>
  <c r="J90" i="6"/>
  <c r="L90" i="6" s="1"/>
  <c r="J17" i="6"/>
  <c r="L17" i="6" s="1"/>
  <c r="J51" i="6"/>
  <c r="L51" i="6" s="1"/>
  <c r="J95" i="6"/>
  <c r="L95" i="6" s="1"/>
  <c r="J7" i="6"/>
  <c r="L7" i="6" s="1"/>
  <c r="J23" i="6"/>
  <c r="L23" i="6" s="1"/>
  <c r="J36" i="6"/>
  <c r="L36" i="6" s="1"/>
  <c r="J91" i="6"/>
  <c r="L91" i="6" s="1"/>
  <c r="J35" i="6"/>
  <c r="L35" i="6" s="1"/>
  <c r="J43" i="6"/>
  <c r="L43" i="6" s="1"/>
  <c r="J69" i="6"/>
  <c r="L69" i="6" s="1"/>
  <c r="J103" i="6"/>
  <c r="L103" i="6" s="1"/>
  <c r="M11" i="6" l="1"/>
  <c r="W6" i="1"/>
  <c r="Q16" i="1"/>
  <c r="M12" i="6" l="1"/>
  <c r="Q17" i="1"/>
  <c r="Q20" i="1" s="1"/>
  <c r="Q12" i="1"/>
  <c r="Q10" i="1"/>
  <c r="T4" i="1"/>
  <c r="T3" i="1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7" i="4"/>
  <c r="C7" i="4" s="1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6" i="4"/>
  <c r="C8" i="4"/>
  <c r="M13" i="6" l="1"/>
  <c r="H7" i="4"/>
  <c r="I7" i="4"/>
  <c r="E7" i="4"/>
  <c r="K7" i="4" s="1"/>
  <c r="H8" i="4"/>
  <c r="I8" i="4"/>
  <c r="E8" i="4"/>
  <c r="K8" i="4" s="1"/>
  <c r="Q11" i="1"/>
  <c r="Q13" i="1" s="1"/>
  <c r="Q18" i="1"/>
  <c r="D8" i="4"/>
  <c r="D7" i="4"/>
  <c r="B4" i="2"/>
  <c r="C4" i="2" s="1"/>
  <c r="A5" i="2"/>
  <c r="A6" i="2" s="1"/>
  <c r="F8" i="1"/>
  <c r="G8" i="1" s="1"/>
  <c r="H8" i="1" s="1"/>
  <c r="J8" i="1"/>
  <c r="F9" i="1"/>
  <c r="G9" i="1" s="1"/>
  <c r="F10" i="1"/>
  <c r="G10" i="1" s="1"/>
  <c r="I10" i="1" s="1"/>
  <c r="H10" i="1"/>
  <c r="J10" i="1"/>
  <c r="F11" i="1"/>
  <c r="G11" i="1" s="1"/>
  <c r="I11" i="1" s="1"/>
  <c r="H11" i="1"/>
  <c r="J11" i="1"/>
  <c r="F12" i="1"/>
  <c r="G12" i="1" s="1"/>
  <c r="I12" i="1" s="1"/>
  <c r="H12" i="1"/>
  <c r="J12" i="1"/>
  <c r="F17" i="1"/>
  <c r="G17" i="1" s="1"/>
  <c r="F18" i="1"/>
  <c r="G18" i="1" s="1"/>
  <c r="F19" i="1"/>
  <c r="G19" i="1" s="1"/>
  <c r="I19" i="1" s="1"/>
  <c r="J19" i="1" s="1"/>
  <c r="F20" i="1"/>
  <c r="G20" i="1" s="1"/>
  <c r="I20" i="1" s="1"/>
  <c r="J20" i="1" s="1"/>
  <c r="F21" i="1"/>
  <c r="G21" i="1" s="1"/>
  <c r="I21" i="1" s="1"/>
  <c r="J21" i="1" s="1"/>
  <c r="H21" i="1"/>
  <c r="M14" i="6" l="1"/>
  <c r="H19" i="1"/>
  <c r="G8" i="4"/>
  <c r="F8" i="4"/>
  <c r="F7" i="4"/>
  <c r="G7" i="4"/>
  <c r="C9" i="4"/>
  <c r="I18" i="1"/>
  <c r="J18" i="1" s="1"/>
  <c r="H18" i="1"/>
  <c r="H20" i="1"/>
  <c r="A7" i="2"/>
  <c r="B6" i="2"/>
  <c r="C6" i="2" s="1"/>
  <c r="E4" i="2"/>
  <c r="H4" i="2"/>
  <c r="D4" i="2"/>
  <c r="G4" i="2"/>
  <c r="F4" i="2"/>
  <c r="B5" i="2"/>
  <c r="C5" i="2" s="1"/>
  <c r="I9" i="1"/>
  <c r="J9" i="1" s="1"/>
  <c r="H9" i="1"/>
  <c r="H17" i="1"/>
  <c r="I17" i="1"/>
  <c r="J17" i="1" s="1"/>
  <c r="M15" i="6" l="1"/>
  <c r="H9" i="4"/>
  <c r="I9" i="4"/>
  <c r="E9" i="4"/>
  <c r="K9" i="4" s="1"/>
  <c r="J7" i="4"/>
  <c r="L7" i="4" s="1"/>
  <c r="D7" i="5" s="1"/>
  <c r="J8" i="4"/>
  <c r="L8" i="4" s="1"/>
  <c r="D9" i="4"/>
  <c r="C10" i="4"/>
  <c r="G6" i="2"/>
  <c r="H6" i="2"/>
  <c r="D5" i="2"/>
  <c r="G5" i="2"/>
  <c r="E5" i="2"/>
  <c r="F5" i="2"/>
  <c r="H5" i="2"/>
  <c r="E6" i="2"/>
  <c r="D6" i="2"/>
  <c r="F6" i="2"/>
  <c r="A8" i="2"/>
  <c r="B7" i="2"/>
  <c r="C7" i="2" s="1"/>
  <c r="M14" i="1"/>
  <c r="M9" i="1"/>
  <c r="W3" i="2" s="1"/>
  <c r="W4" i="2" s="1"/>
  <c r="M10" i="1"/>
  <c r="X3" i="2" s="1"/>
  <c r="X4" i="2" s="1"/>
  <c r="M12" i="1"/>
  <c r="Z3" i="2" s="1"/>
  <c r="Z4" i="2" s="1"/>
  <c r="M8" i="1"/>
  <c r="V3" i="2" s="1"/>
  <c r="V4" i="2" s="1"/>
  <c r="M11" i="1"/>
  <c r="Y3" i="2" s="1"/>
  <c r="Y4" i="2" s="1"/>
  <c r="M16" i="6" l="1"/>
  <c r="G9" i="4"/>
  <c r="F9" i="4"/>
  <c r="H10" i="4"/>
  <c r="I10" i="4"/>
  <c r="E10" i="4"/>
  <c r="K10" i="4" s="1"/>
  <c r="M8" i="4"/>
  <c r="D8" i="5"/>
  <c r="N8" i="4"/>
  <c r="D10" i="4"/>
  <c r="M7" i="4"/>
  <c r="N7" i="4"/>
  <c r="C11" i="4"/>
  <c r="M4" i="2"/>
  <c r="M5" i="2"/>
  <c r="M13" i="2"/>
  <c r="M21" i="2"/>
  <c r="M29" i="2"/>
  <c r="M37" i="2"/>
  <c r="M45" i="2"/>
  <c r="M53" i="2"/>
  <c r="M61" i="2"/>
  <c r="M69" i="2"/>
  <c r="M77" i="2"/>
  <c r="M85" i="2"/>
  <c r="M93" i="2"/>
  <c r="M101" i="2"/>
  <c r="M70" i="2"/>
  <c r="M94" i="2"/>
  <c r="M12" i="2"/>
  <c r="M76" i="2"/>
  <c r="M6" i="2"/>
  <c r="M14" i="2"/>
  <c r="M22" i="2"/>
  <c r="M30" i="2"/>
  <c r="M38" i="2"/>
  <c r="M46" i="2"/>
  <c r="M54" i="2"/>
  <c r="M62" i="2"/>
  <c r="M78" i="2"/>
  <c r="M86" i="2"/>
  <c r="M102" i="2"/>
  <c r="M20" i="2"/>
  <c r="M68" i="2"/>
  <c r="M7" i="2"/>
  <c r="M15" i="2"/>
  <c r="M23" i="2"/>
  <c r="M31" i="2"/>
  <c r="M39" i="2"/>
  <c r="M47" i="2"/>
  <c r="M55" i="2"/>
  <c r="M63" i="2"/>
  <c r="M71" i="2"/>
  <c r="M79" i="2"/>
  <c r="M87" i="2"/>
  <c r="M95" i="2"/>
  <c r="M103" i="2"/>
  <c r="M89" i="2"/>
  <c r="M3" i="2"/>
  <c r="M26" i="2"/>
  <c r="M58" i="2"/>
  <c r="M74" i="2"/>
  <c r="M98" i="2"/>
  <c r="M19" i="2"/>
  <c r="M43" i="2"/>
  <c r="M59" i="2"/>
  <c r="M67" i="2"/>
  <c r="M83" i="2"/>
  <c r="M99" i="2"/>
  <c r="M28" i="2"/>
  <c r="M52" i="2"/>
  <c r="M100" i="2"/>
  <c r="M8" i="2"/>
  <c r="M16" i="2"/>
  <c r="M24" i="2"/>
  <c r="M32" i="2"/>
  <c r="M40" i="2"/>
  <c r="M48" i="2"/>
  <c r="M56" i="2"/>
  <c r="M64" i="2"/>
  <c r="M72" i="2"/>
  <c r="M80" i="2"/>
  <c r="M88" i="2"/>
  <c r="M96" i="2"/>
  <c r="M104" i="2"/>
  <c r="M81" i="2"/>
  <c r="M18" i="2"/>
  <c r="M34" i="2"/>
  <c r="M50" i="2"/>
  <c r="M66" i="2"/>
  <c r="M90" i="2"/>
  <c r="M27" i="2"/>
  <c r="M51" i="2"/>
  <c r="M91" i="2"/>
  <c r="M44" i="2"/>
  <c r="M60" i="2"/>
  <c r="M92" i="2"/>
  <c r="M9" i="2"/>
  <c r="M17" i="2"/>
  <c r="M25" i="2"/>
  <c r="M33" i="2"/>
  <c r="M41" i="2"/>
  <c r="M49" i="2"/>
  <c r="M57" i="2"/>
  <c r="M65" i="2"/>
  <c r="M73" i="2"/>
  <c r="M97" i="2"/>
  <c r="M42" i="2"/>
  <c r="M82" i="2"/>
  <c r="M35" i="2"/>
  <c r="M75" i="2"/>
  <c r="M36" i="2"/>
  <c r="M84" i="2"/>
  <c r="M10" i="2"/>
  <c r="M11" i="2"/>
  <c r="AA4" i="2"/>
  <c r="M21" i="1"/>
  <c r="R3" i="2" s="1"/>
  <c r="M18" i="1"/>
  <c r="O3" i="2" s="1"/>
  <c r="X6" i="2"/>
  <c r="W6" i="2"/>
  <c r="V6" i="2"/>
  <c r="M17" i="1"/>
  <c r="N3" i="2" s="1"/>
  <c r="Z5" i="2"/>
  <c r="M19" i="1"/>
  <c r="P3" i="2" s="1"/>
  <c r="M20" i="1"/>
  <c r="Q3" i="2" s="1"/>
  <c r="X5" i="2"/>
  <c r="W5" i="2"/>
  <c r="Y6" i="2"/>
  <c r="Z6" i="2"/>
  <c r="Y5" i="2"/>
  <c r="V5" i="2"/>
  <c r="G7" i="2"/>
  <c r="E7" i="2"/>
  <c r="F7" i="2"/>
  <c r="D7" i="2"/>
  <c r="H7" i="2"/>
  <c r="A9" i="2"/>
  <c r="B8" i="2"/>
  <c r="C8" i="2" s="1"/>
  <c r="M17" i="6" l="1"/>
  <c r="I11" i="4"/>
  <c r="H11" i="4"/>
  <c r="E11" i="4"/>
  <c r="K11" i="4" s="1"/>
  <c r="J9" i="4"/>
  <c r="L9" i="4" s="1"/>
  <c r="D9" i="5" s="1"/>
  <c r="G10" i="4"/>
  <c r="F10" i="4"/>
  <c r="J10" i="4" s="1"/>
  <c r="D11" i="4"/>
  <c r="C12" i="4"/>
  <c r="Q4" i="2"/>
  <c r="Q7" i="2"/>
  <c r="Q6" i="2"/>
  <c r="Q5" i="2"/>
  <c r="R4" i="2"/>
  <c r="R7" i="2"/>
  <c r="R6" i="2"/>
  <c r="R5" i="2"/>
  <c r="O4" i="2"/>
  <c r="O6" i="2"/>
  <c r="O5" i="2"/>
  <c r="O7" i="2"/>
  <c r="P4" i="2"/>
  <c r="P6" i="2"/>
  <c r="P5" i="2"/>
  <c r="P7" i="2"/>
  <c r="N4" i="2"/>
  <c r="N5" i="2"/>
  <c r="N7" i="2"/>
  <c r="N6" i="2"/>
  <c r="X7" i="2"/>
  <c r="W7" i="2"/>
  <c r="AA6" i="2"/>
  <c r="V7" i="2"/>
  <c r="Y7" i="2"/>
  <c r="AA5" i="2"/>
  <c r="Z7" i="2"/>
  <c r="D8" i="2"/>
  <c r="N8" i="2" s="1"/>
  <c r="G8" i="2"/>
  <c r="Q8" i="2" s="1"/>
  <c r="H8" i="2"/>
  <c r="R8" i="2" s="1"/>
  <c r="E8" i="2"/>
  <c r="O8" i="2" s="1"/>
  <c r="F8" i="2"/>
  <c r="P8" i="2" s="1"/>
  <c r="A10" i="2"/>
  <c r="B9" i="2"/>
  <c r="C9" i="2" s="1"/>
  <c r="M18" i="6" l="1"/>
  <c r="F11" i="4"/>
  <c r="J11" i="4" s="1"/>
  <c r="G11" i="4"/>
  <c r="I12" i="4"/>
  <c r="H12" i="4"/>
  <c r="E12" i="4"/>
  <c r="K12" i="4" s="1"/>
  <c r="L10" i="4"/>
  <c r="D12" i="4"/>
  <c r="M9" i="4"/>
  <c r="N9" i="4"/>
  <c r="C13" i="4"/>
  <c r="S5" i="2"/>
  <c r="AB5" i="2" s="1"/>
  <c r="S4" i="2"/>
  <c r="AB4" i="2" s="1"/>
  <c r="W8" i="2"/>
  <c r="S6" i="2"/>
  <c r="AB6" i="2" s="1"/>
  <c r="C9" i="5" s="1"/>
  <c r="E9" i="5" s="1"/>
  <c r="Z8" i="2"/>
  <c r="Y8" i="2"/>
  <c r="X8" i="2"/>
  <c r="V8" i="2"/>
  <c r="S7" i="2"/>
  <c r="AA7" i="2"/>
  <c r="A11" i="2"/>
  <c r="B10" i="2"/>
  <c r="C10" i="2" s="1"/>
  <c r="D9" i="2"/>
  <c r="N9" i="2" s="1"/>
  <c r="G9" i="2"/>
  <c r="Q9" i="2" s="1"/>
  <c r="H9" i="2"/>
  <c r="R9" i="2" s="1"/>
  <c r="E9" i="2"/>
  <c r="O9" i="2" s="1"/>
  <c r="F9" i="2"/>
  <c r="P9" i="2" s="1"/>
  <c r="M19" i="6" l="1"/>
  <c r="F12" i="4"/>
  <c r="G12" i="4"/>
  <c r="I13" i="4"/>
  <c r="H13" i="4"/>
  <c r="E13" i="4"/>
  <c r="K13" i="4" s="1"/>
  <c r="L11" i="4"/>
  <c r="M10" i="4"/>
  <c r="D10" i="5"/>
  <c r="G9" i="5"/>
  <c r="F9" i="5"/>
  <c r="AC4" i="2"/>
  <c r="C7" i="5"/>
  <c r="E7" i="5" s="1"/>
  <c r="AD5" i="2"/>
  <c r="C8" i="5"/>
  <c r="E8" i="5" s="1"/>
  <c r="N10" i="4"/>
  <c r="D13" i="4"/>
  <c r="C14" i="4"/>
  <c r="AD4" i="2"/>
  <c r="AC5" i="2"/>
  <c r="S8" i="2"/>
  <c r="AB7" i="2"/>
  <c r="C10" i="5" s="1"/>
  <c r="AD6" i="2"/>
  <c r="AC6" i="2"/>
  <c r="AA8" i="2"/>
  <c r="W9" i="2"/>
  <c r="Y9" i="2"/>
  <c r="V9" i="2"/>
  <c r="X9" i="2"/>
  <c r="Z9" i="2"/>
  <c r="E10" i="2"/>
  <c r="O10" i="2" s="1"/>
  <c r="D10" i="2"/>
  <c r="N10" i="2" s="1"/>
  <c r="G10" i="2"/>
  <c r="Q10" i="2" s="1"/>
  <c r="H10" i="2"/>
  <c r="R10" i="2" s="1"/>
  <c r="F10" i="2"/>
  <c r="P10" i="2" s="1"/>
  <c r="A12" i="2"/>
  <c r="B11" i="2"/>
  <c r="C11" i="2" s="1"/>
  <c r="M20" i="6" l="1"/>
  <c r="E10" i="5"/>
  <c r="G10" i="5" s="1"/>
  <c r="G13" i="4"/>
  <c r="F13" i="4"/>
  <c r="J13" i="4" s="1"/>
  <c r="H14" i="4"/>
  <c r="E14" i="4"/>
  <c r="K14" i="4" s="1"/>
  <c r="I14" i="4"/>
  <c r="J12" i="4"/>
  <c r="L12" i="4" s="1"/>
  <c r="M11" i="4"/>
  <c r="D11" i="5"/>
  <c r="G8" i="5"/>
  <c r="F8" i="5"/>
  <c r="F7" i="5"/>
  <c r="G7" i="5"/>
  <c r="N11" i="4"/>
  <c r="D14" i="4"/>
  <c r="C15" i="4"/>
  <c r="AB8" i="2"/>
  <c r="X10" i="2"/>
  <c r="Z10" i="2"/>
  <c r="Y10" i="2"/>
  <c r="AA9" i="2"/>
  <c r="V10" i="2"/>
  <c r="S9" i="2"/>
  <c r="W10" i="2"/>
  <c r="AD7" i="2"/>
  <c r="AC7" i="2"/>
  <c r="G11" i="2"/>
  <c r="Q11" i="2" s="1"/>
  <c r="F11" i="2"/>
  <c r="P11" i="2" s="1"/>
  <c r="E11" i="2"/>
  <c r="O11" i="2" s="1"/>
  <c r="D11" i="2"/>
  <c r="N11" i="2" s="1"/>
  <c r="H11" i="2"/>
  <c r="R11" i="2" s="1"/>
  <c r="A13" i="2"/>
  <c r="B12" i="2"/>
  <c r="C12" i="2" s="1"/>
  <c r="M21" i="6" l="1"/>
  <c r="F10" i="5"/>
  <c r="H15" i="4"/>
  <c r="I15" i="4"/>
  <c r="E15" i="4"/>
  <c r="K15" i="4" s="1"/>
  <c r="G14" i="4"/>
  <c r="F14" i="4"/>
  <c r="J14" i="4" s="1"/>
  <c r="L13" i="4"/>
  <c r="D13" i="5" s="1"/>
  <c r="M12" i="4"/>
  <c r="D12" i="5"/>
  <c r="AD8" i="2"/>
  <c r="C11" i="5"/>
  <c r="E11" i="5" s="1"/>
  <c r="N12" i="4"/>
  <c r="D15" i="4"/>
  <c r="C16" i="4"/>
  <c r="AB9" i="2"/>
  <c r="AC8" i="2"/>
  <c r="Z11" i="2"/>
  <c r="W11" i="2"/>
  <c r="X11" i="2"/>
  <c r="S10" i="2"/>
  <c r="V11" i="2"/>
  <c r="AA10" i="2"/>
  <c r="Y11" i="2"/>
  <c r="D12" i="2"/>
  <c r="N12" i="2" s="1"/>
  <c r="E12" i="2"/>
  <c r="O12" i="2" s="1"/>
  <c r="G12" i="2"/>
  <c r="Q12" i="2" s="1"/>
  <c r="H12" i="2"/>
  <c r="R12" i="2" s="1"/>
  <c r="F12" i="2"/>
  <c r="P12" i="2" s="1"/>
  <c r="A14" i="2"/>
  <c r="B13" i="2"/>
  <c r="C13" i="2" s="1"/>
  <c r="M22" i="6" l="1"/>
  <c r="H16" i="4"/>
  <c r="I16" i="4"/>
  <c r="E16" i="4"/>
  <c r="K16" i="4" s="1"/>
  <c r="G15" i="4"/>
  <c r="F15" i="4"/>
  <c r="J15" i="4" s="1"/>
  <c r="L14" i="4"/>
  <c r="D14" i="5" s="1"/>
  <c r="F11" i="5"/>
  <c r="G11" i="5"/>
  <c r="AC9" i="2"/>
  <c r="C12" i="5"/>
  <c r="E12" i="5" s="1"/>
  <c r="D16" i="4"/>
  <c r="M13" i="4"/>
  <c r="N13" i="4"/>
  <c r="C17" i="4"/>
  <c r="AD9" i="2"/>
  <c r="AA11" i="2"/>
  <c r="W12" i="2"/>
  <c r="V12" i="2"/>
  <c r="X12" i="2"/>
  <c r="Y12" i="2"/>
  <c r="S11" i="2"/>
  <c r="Z12" i="2"/>
  <c r="AB10" i="2"/>
  <c r="C13" i="5" s="1"/>
  <c r="E13" i="5" s="1"/>
  <c r="D13" i="2"/>
  <c r="N13" i="2" s="1"/>
  <c r="G13" i="2"/>
  <c r="Q13" i="2" s="1"/>
  <c r="E13" i="2"/>
  <c r="O13" i="2" s="1"/>
  <c r="F13" i="2"/>
  <c r="P13" i="2" s="1"/>
  <c r="H13" i="2"/>
  <c r="R13" i="2" s="1"/>
  <c r="A15" i="2"/>
  <c r="B14" i="2"/>
  <c r="C14" i="2" s="1"/>
  <c r="M23" i="6" l="1"/>
  <c r="H17" i="4"/>
  <c r="I17" i="4"/>
  <c r="E17" i="4"/>
  <c r="K17" i="4" s="1"/>
  <c r="F16" i="4"/>
  <c r="J16" i="4" s="1"/>
  <c r="G16" i="4"/>
  <c r="L15" i="4"/>
  <c r="D15" i="5" s="1"/>
  <c r="G12" i="5"/>
  <c r="F12" i="5"/>
  <c r="F13" i="5"/>
  <c r="G13" i="5"/>
  <c r="D17" i="4"/>
  <c r="M14" i="4"/>
  <c r="N14" i="4"/>
  <c r="C18" i="4"/>
  <c r="AB11" i="2"/>
  <c r="Y13" i="2"/>
  <c r="V13" i="2"/>
  <c r="W13" i="2"/>
  <c r="AC10" i="2"/>
  <c r="AD10" i="2"/>
  <c r="S12" i="2"/>
  <c r="AA12" i="2"/>
  <c r="Z13" i="2"/>
  <c r="X13" i="2"/>
  <c r="E14" i="2"/>
  <c r="O14" i="2" s="1"/>
  <c r="D14" i="2"/>
  <c r="N14" i="2" s="1"/>
  <c r="H14" i="2"/>
  <c r="R14" i="2" s="1"/>
  <c r="F14" i="2"/>
  <c r="P14" i="2" s="1"/>
  <c r="G14" i="2"/>
  <c r="Q14" i="2" s="1"/>
  <c r="A16" i="2"/>
  <c r="B15" i="2"/>
  <c r="C15" i="2" s="1"/>
  <c r="M24" i="6" l="1"/>
  <c r="H18" i="4"/>
  <c r="I18" i="4"/>
  <c r="E18" i="4"/>
  <c r="K18" i="4" s="1"/>
  <c r="G17" i="4"/>
  <c r="F17" i="4"/>
  <c r="L16" i="4"/>
  <c r="AD11" i="2"/>
  <c r="C14" i="5"/>
  <c r="E14" i="5" s="1"/>
  <c r="M15" i="4"/>
  <c r="N15" i="4"/>
  <c r="D18" i="4"/>
  <c r="C19" i="4"/>
  <c r="AC11" i="2"/>
  <c r="S13" i="2"/>
  <c r="Y14" i="2"/>
  <c r="X14" i="2"/>
  <c r="Z14" i="2"/>
  <c r="V14" i="2"/>
  <c r="AA13" i="2"/>
  <c r="W14" i="2"/>
  <c r="AB12" i="2"/>
  <c r="C15" i="5" s="1"/>
  <c r="E15" i="5" s="1"/>
  <c r="G15" i="2"/>
  <c r="Q15" i="2" s="1"/>
  <c r="E15" i="2"/>
  <c r="O15" i="2" s="1"/>
  <c r="F15" i="2"/>
  <c r="P15" i="2" s="1"/>
  <c r="H15" i="2"/>
  <c r="R15" i="2" s="1"/>
  <c r="D15" i="2"/>
  <c r="N15" i="2" s="1"/>
  <c r="A17" i="2"/>
  <c r="B16" i="2"/>
  <c r="C16" i="2" s="1"/>
  <c r="M25" i="6" l="1"/>
  <c r="J17" i="4"/>
  <c r="L17" i="4" s="1"/>
  <c r="I19" i="4"/>
  <c r="H19" i="4"/>
  <c r="E19" i="4"/>
  <c r="K19" i="4" s="1"/>
  <c r="G18" i="4"/>
  <c r="F18" i="4"/>
  <c r="J18" i="4" s="1"/>
  <c r="M16" i="4"/>
  <c r="D16" i="5"/>
  <c r="G14" i="5"/>
  <c r="F14" i="5"/>
  <c r="G15" i="5"/>
  <c r="F15" i="5"/>
  <c r="N16" i="4"/>
  <c r="D19" i="4"/>
  <c r="C20" i="4"/>
  <c r="AB13" i="2"/>
  <c r="AA14" i="2"/>
  <c r="Y15" i="2"/>
  <c r="W15" i="2"/>
  <c r="AD12" i="2"/>
  <c r="AC12" i="2"/>
  <c r="V15" i="2"/>
  <c r="Z15" i="2"/>
  <c r="X15" i="2"/>
  <c r="S14" i="2"/>
  <c r="D16" i="2"/>
  <c r="N16" i="2" s="1"/>
  <c r="G16" i="2"/>
  <c r="Q16" i="2" s="1"/>
  <c r="H16" i="2"/>
  <c r="R16" i="2" s="1"/>
  <c r="E16" i="2"/>
  <c r="O16" i="2" s="1"/>
  <c r="F16" i="2"/>
  <c r="P16" i="2" s="1"/>
  <c r="A18" i="2"/>
  <c r="B17" i="2"/>
  <c r="C17" i="2" s="1"/>
  <c r="M26" i="6" l="1"/>
  <c r="I20" i="4"/>
  <c r="H20" i="4"/>
  <c r="E20" i="4"/>
  <c r="K20" i="4" s="1"/>
  <c r="F19" i="4"/>
  <c r="J19" i="4" s="1"/>
  <c r="G19" i="4"/>
  <c r="L18" i="4"/>
  <c r="M17" i="4"/>
  <c r="D17" i="5"/>
  <c r="AD13" i="2"/>
  <c r="C16" i="5"/>
  <c r="E16" i="5" s="1"/>
  <c r="N17" i="4"/>
  <c r="D20" i="4"/>
  <c r="C21" i="4"/>
  <c r="AB14" i="2"/>
  <c r="AC13" i="2"/>
  <c r="X16" i="2"/>
  <c r="Z16" i="2"/>
  <c r="Y16" i="2"/>
  <c r="S15" i="2"/>
  <c r="W16" i="2"/>
  <c r="V16" i="2"/>
  <c r="AA15" i="2"/>
  <c r="D17" i="2"/>
  <c r="N17" i="2" s="1"/>
  <c r="G17" i="2"/>
  <c r="Q17" i="2" s="1"/>
  <c r="F17" i="2"/>
  <c r="P17" i="2" s="1"/>
  <c r="H17" i="2"/>
  <c r="R17" i="2" s="1"/>
  <c r="E17" i="2"/>
  <c r="O17" i="2" s="1"/>
  <c r="A19" i="2"/>
  <c r="B18" i="2"/>
  <c r="C18" i="2" s="1"/>
  <c r="M27" i="6" l="1"/>
  <c r="F20" i="4"/>
  <c r="G20" i="4"/>
  <c r="I21" i="4"/>
  <c r="H21" i="4"/>
  <c r="E21" i="4"/>
  <c r="K21" i="4" s="1"/>
  <c r="L19" i="4"/>
  <c r="M18" i="4"/>
  <c r="D18" i="5"/>
  <c r="AD14" i="2"/>
  <c r="C17" i="5"/>
  <c r="E17" i="5" s="1"/>
  <c r="F16" i="5"/>
  <c r="G16" i="5"/>
  <c r="N18" i="4"/>
  <c r="D21" i="4"/>
  <c r="C22" i="4"/>
  <c r="AC14" i="2"/>
  <c r="S16" i="2"/>
  <c r="AA16" i="2"/>
  <c r="Z17" i="2"/>
  <c r="V17" i="2"/>
  <c r="W17" i="2"/>
  <c r="X17" i="2"/>
  <c r="Y17" i="2"/>
  <c r="AB15" i="2"/>
  <c r="C18" i="5" s="1"/>
  <c r="E18" i="5" s="1"/>
  <c r="D18" i="2"/>
  <c r="N18" i="2" s="1"/>
  <c r="G18" i="2"/>
  <c r="Q18" i="2" s="1"/>
  <c r="H18" i="2"/>
  <c r="R18" i="2" s="1"/>
  <c r="F18" i="2"/>
  <c r="P18" i="2" s="1"/>
  <c r="E18" i="2"/>
  <c r="O18" i="2" s="1"/>
  <c r="A20" i="2"/>
  <c r="B19" i="2"/>
  <c r="C19" i="2" s="1"/>
  <c r="M28" i="6" l="1"/>
  <c r="H22" i="4"/>
  <c r="E22" i="4"/>
  <c r="K22" i="4" s="1"/>
  <c r="I22" i="4"/>
  <c r="G21" i="4"/>
  <c r="F21" i="4"/>
  <c r="J20" i="4"/>
  <c r="L20" i="4" s="1"/>
  <c r="D20" i="5" s="1"/>
  <c r="M19" i="4"/>
  <c r="D19" i="5"/>
  <c r="G18" i="5"/>
  <c r="F18" i="5"/>
  <c r="F17" i="5"/>
  <c r="G17" i="5"/>
  <c r="N19" i="4"/>
  <c r="D22" i="4"/>
  <c r="C23" i="4"/>
  <c r="AB16" i="2"/>
  <c r="Y18" i="2"/>
  <c r="S17" i="2"/>
  <c r="Z18" i="2"/>
  <c r="AA17" i="2"/>
  <c r="AD15" i="2"/>
  <c r="AC15" i="2"/>
  <c r="W18" i="2"/>
  <c r="V18" i="2"/>
  <c r="X18" i="2"/>
  <c r="G19" i="2"/>
  <c r="Q19" i="2" s="1"/>
  <c r="F19" i="2"/>
  <c r="P19" i="2" s="1"/>
  <c r="E19" i="2"/>
  <c r="O19" i="2" s="1"/>
  <c r="D19" i="2"/>
  <c r="N19" i="2" s="1"/>
  <c r="H19" i="2"/>
  <c r="R19" i="2" s="1"/>
  <c r="A21" i="2"/>
  <c r="B20" i="2"/>
  <c r="C20" i="2" s="1"/>
  <c r="M29" i="6" l="1"/>
  <c r="G22" i="4"/>
  <c r="F22" i="4"/>
  <c r="J22" i="4" s="1"/>
  <c r="J21" i="4"/>
  <c r="L21" i="4" s="1"/>
  <c r="H23" i="4"/>
  <c r="I23" i="4"/>
  <c r="E23" i="4"/>
  <c r="K23" i="4" s="1"/>
  <c r="M20" i="4"/>
  <c r="N20" i="4"/>
  <c r="AC16" i="2"/>
  <c r="C19" i="5"/>
  <c r="E19" i="5" s="1"/>
  <c r="D23" i="4"/>
  <c r="C24" i="4"/>
  <c r="AD16" i="2"/>
  <c r="AA18" i="2"/>
  <c r="S18" i="2"/>
  <c r="Z19" i="2"/>
  <c r="V19" i="2"/>
  <c r="AB17" i="2"/>
  <c r="C20" i="5" s="1"/>
  <c r="E20" i="5" s="1"/>
  <c r="X19" i="2"/>
  <c r="Y19" i="2"/>
  <c r="W19" i="2"/>
  <c r="D20" i="2"/>
  <c r="N20" i="2" s="1"/>
  <c r="E20" i="2"/>
  <c r="O20" i="2" s="1"/>
  <c r="G20" i="2"/>
  <c r="Q20" i="2" s="1"/>
  <c r="H20" i="2"/>
  <c r="R20" i="2" s="1"/>
  <c r="F20" i="2"/>
  <c r="P20" i="2" s="1"/>
  <c r="A22" i="2"/>
  <c r="B21" i="2"/>
  <c r="C21" i="2" s="1"/>
  <c r="M30" i="6" l="1"/>
  <c r="H24" i="4"/>
  <c r="I24" i="4"/>
  <c r="E24" i="4"/>
  <c r="K24" i="4" s="1"/>
  <c r="G23" i="4"/>
  <c r="F23" i="4"/>
  <c r="J23" i="4" s="1"/>
  <c r="L22" i="4"/>
  <c r="M21" i="4"/>
  <c r="D21" i="5"/>
  <c r="F20" i="5"/>
  <c r="G20" i="5"/>
  <c r="G19" i="5"/>
  <c r="F19" i="5"/>
  <c r="N21" i="4"/>
  <c r="D24" i="4"/>
  <c r="C25" i="4"/>
  <c r="AB18" i="2"/>
  <c r="AC17" i="2"/>
  <c r="AD17" i="2"/>
  <c r="W20" i="2"/>
  <c r="S19" i="2"/>
  <c r="V20" i="2"/>
  <c r="AA19" i="2"/>
  <c r="Z20" i="2"/>
  <c r="X20" i="2"/>
  <c r="Y20" i="2"/>
  <c r="D21" i="2"/>
  <c r="N21" i="2" s="1"/>
  <c r="G21" i="2"/>
  <c r="Q21" i="2" s="1"/>
  <c r="H21" i="2"/>
  <c r="R21" i="2" s="1"/>
  <c r="E21" i="2"/>
  <c r="O21" i="2" s="1"/>
  <c r="F21" i="2"/>
  <c r="P21" i="2" s="1"/>
  <c r="A23" i="2"/>
  <c r="B22" i="2"/>
  <c r="C22" i="2" s="1"/>
  <c r="M31" i="6" l="1"/>
  <c r="H25" i="4"/>
  <c r="I25" i="4"/>
  <c r="E25" i="4"/>
  <c r="K25" i="4" s="1"/>
  <c r="F24" i="4"/>
  <c r="J24" i="4" s="1"/>
  <c r="G24" i="4"/>
  <c r="L23" i="4"/>
  <c r="D23" i="5" s="1"/>
  <c r="M22" i="4"/>
  <c r="D22" i="5"/>
  <c r="AC18" i="2"/>
  <c r="C21" i="5"/>
  <c r="E21" i="5" s="1"/>
  <c r="N22" i="4"/>
  <c r="D25" i="4"/>
  <c r="C26" i="4"/>
  <c r="AD18" i="2"/>
  <c r="S20" i="2"/>
  <c r="AA20" i="2"/>
  <c r="AB19" i="2"/>
  <c r="C22" i="5" s="1"/>
  <c r="W21" i="2"/>
  <c r="V21" i="2"/>
  <c r="Z21" i="2"/>
  <c r="X21" i="2"/>
  <c r="Y21" i="2"/>
  <c r="D22" i="2"/>
  <c r="N22" i="2" s="1"/>
  <c r="F22" i="2"/>
  <c r="P22" i="2" s="1"/>
  <c r="G22" i="2"/>
  <c r="Q22" i="2" s="1"/>
  <c r="H22" i="2"/>
  <c r="R22" i="2" s="1"/>
  <c r="E22" i="2"/>
  <c r="O22" i="2" s="1"/>
  <c r="A24" i="2"/>
  <c r="B23" i="2"/>
  <c r="C23" i="2" s="1"/>
  <c r="M32" i="6" l="1"/>
  <c r="E22" i="5"/>
  <c r="G22" i="5" s="1"/>
  <c r="H26" i="4"/>
  <c r="I26" i="4"/>
  <c r="E26" i="4"/>
  <c r="K26" i="4" s="1"/>
  <c r="G25" i="4"/>
  <c r="F25" i="4"/>
  <c r="J25" i="4" s="1"/>
  <c r="L24" i="4"/>
  <c r="G21" i="5"/>
  <c r="F21" i="5"/>
  <c r="D26" i="4"/>
  <c r="N23" i="4"/>
  <c r="M23" i="4"/>
  <c r="C27" i="4"/>
  <c r="S21" i="2"/>
  <c r="X22" i="2"/>
  <c r="V22" i="2"/>
  <c r="AA21" i="2"/>
  <c r="AD19" i="2"/>
  <c r="AC19" i="2"/>
  <c r="Z22" i="2"/>
  <c r="W22" i="2"/>
  <c r="Y22" i="2"/>
  <c r="AB20" i="2"/>
  <c r="C23" i="5" s="1"/>
  <c r="E23" i="5" s="1"/>
  <c r="G23" i="2"/>
  <c r="Q23" i="2" s="1"/>
  <c r="E23" i="2"/>
  <c r="O23" i="2" s="1"/>
  <c r="F23" i="2"/>
  <c r="P23" i="2" s="1"/>
  <c r="H23" i="2"/>
  <c r="R23" i="2" s="1"/>
  <c r="D23" i="2"/>
  <c r="N23" i="2" s="1"/>
  <c r="A25" i="2"/>
  <c r="B24" i="2"/>
  <c r="C24" i="2" s="1"/>
  <c r="M33" i="6" l="1"/>
  <c r="F22" i="5"/>
  <c r="I27" i="4"/>
  <c r="E27" i="4"/>
  <c r="K27" i="4" s="1"/>
  <c r="H27" i="4"/>
  <c r="G26" i="4"/>
  <c r="F26" i="4"/>
  <c r="J26" i="4" s="1"/>
  <c r="L25" i="4"/>
  <c r="D25" i="5" s="1"/>
  <c r="M24" i="4"/>
  <c r="D24" i="5"/>
  <c r="G23" i="5"/>
  <c r="F23" i="5"/>
  <c r="N24" i="4"/>
  <c r="D27" i="4"/>
  <c r="C28" i="4"/>
  <c r="AD20" i="2"/>
  <c r="AC20" i="2"/>
  <c r="V23" i="2"/>
  <c r="S22" i="2"/>
  <c r="Z23" i="2"/>
  <c r="AA22" i="2"/>
  <c r="W23" i="2"/>
  <c r="X23" i="2"/>
  <c r="Y23" i="2"/>
  <c r="AB21" i="2"/>
  <c r="C24" i="5" s="1"/>
  <c r="D24" i="2"/>
  <c r="N24" i="2" s="1"/>
  <c r="E24" i="2"/>
  <c r="O24" i="2" s="1"/>
  <c r="G24" i="2"/>
  <c r="Q24" i="2" s="1"/>
  <c r="H24" i="2"/>
  <c r="R24" i="2" s="1"/>
  <c r="F24" i="2"/>
  <c r="P24" i="2" s="1"/>
  <c r="A26" i="2"/>
  <c r="B25" i="2"/>
  <c r="C25" i="2" s="1"/>
  <c r="M34" i="6" l="1"/>
  <c r="I28" i="4"/>
  <c r="H28" i="4"/>
  <c r="E28" i="4"/>
  <c r="K28" i="4" s="1"/>
  <c r="F27" i="4"/>
  <c r="G27" i="4"/>
  <c r="L26" i="4"/>
  <c r="E24" i="5"/>
  <c r="F24" i="5" s="1"/>
  <c r="D28" i="4"/>
  <c r="M25" i="4"/>
  <c r="N25" i="4"/>
  <c r="C29" i="4"/>
  <c r="AD21" i="2"/>
  <c r="AC21" i="2"/>
  <c r="AB22" i="2"/>
  <c r="C25" i="5" s="1"/>
  <c r="E25" i="5" s="1"/>
  <c r="S23" i="2"/>
  <c r="AA23" i="2"/>
  <c r="X24" i="2"/>
  <c r="Y24" i="2"/>
  <c r="W24" i="2"/>
  <c r="Z24" i="2"/>
  <c r="V24" i="2"/>
  <c r="D25" i="2"/>
  <c r="N25" i="2" s="1"/>
  <c r="G25" i="2"/>
  <c r="Q25" i="2" s="1"/>
  <c r="H25" i="2"/>
  <c r="R25" i="2" s="1"/>
  <c r="E25" i="2"/>
  <c r="O25" i="2" s="1"/>
  <c r="F25" i="2"/>
  <c r="P25" i="2" s="1"/>
  <c r="A27" i="2"/>
  <c r="B26" i="2"/>
  <c r="C26" i="2" s="1"/>
  <c r="M35" i="6" l="1"/>
  <c r="G28" i="4"/>
  <c r="F28" i="4"/>
  <c r="J28" i="4" s="1"/>
  <c r="J27" i="4"/>
  <c r="L27" i="4" s="1"/>
  <c r="D27" i="5" s="1"/>
  <c r="I29" i="4"/>
  <c r="H29" i="4"/>
  <c r="E29" i="4"/>
  <c r="K29" i="4" s="1"/>
  <c r="G24" i="5"/>
  <c r="M26" i="4"/>
  <c r="D26" i="5"/>
  <c r="G25" i="5"/>
  <c r="F25" i="5"/>
  <c r="N26" i="4"/>
  <c r="D29" i="4"/>
  <c r="C30" i="4"/>
  <c r="S24" i="2"/>
  <c r="AB23" i="2"/>
  <c r="AA24" i="2"/>
  <c r="X25" i="2"/>
  <c r="W25" i="2"/>
  <c r="AD22" i="2"/>
  <c r="AC22" i="2"/>
  <c r="Z25" i="2"/>
  <c r="Y25" i="2"/>
  <c r="V25" i="2"/>
  <c r="D26" i="2"/>
  <c r="N26" i="2" s="1"/>
  <c r="E26" i="2"/>
  <c r="O26" i="2" s="1"/>
  <c r="F26" i="2"/>
  <c r="P26" i="2" s="1"/>
  <c r="G26" i="2"/>
  <c r="Q26" i="2" s="1"/>
  <c r="H26" i="2"/>
  <c r="R26" i="2" s="1"/>
  <c r="A28" i="2"/>
  <c r="B27" i="2"/>
  <c r="C27" i="2" s="1"/>
  <c r="M36" i="6" l="1"/>
  <c r="H30" i="4"/>
  <c r="E30" i="4"/>
  <c r="K30" i="4" s="1"/>
  <c r="I30" i="4"/>
  <c r="G29" i="4"/>
  <c r="F29" i="4"/>
  <c r="J29" i="4" s="1"/>
  <c r="L28" i="4"/>
  <c r="D28" i="5" s="1"/>
  <c r="AD23" i="2"/>
  <c r="C26" i="5"/>
  <c r="E26" i="5" s="1"/>
  <c r="D30" i="4"/>
  <c r="M27" i="4"/>
  <c r="N27" i="4"/>
  <c r="C31" i="4"/>
  <c r="AC23" i="2"/>
  <c r="AB24" i="2"/>
  <c r="AA25" i="2"/>
  <c r="S25" i="2"/>
  <c r="Z26" i="2"/>
  <c r="X26" i="2"/>
  <c r="W26" i="2"/>
  <c r="V26" i="2"/>
  <c r="Y26" i="2"/>
  <c r="A29" i="2"/>
  <c r="B28" i="2"/>
  <c r="C28" i="2" s="1"/>
  <c r="G27" i="2"/>
  <c r="Q27" i="2" s="1"/>
  <c r="E27" i="2"/>
  <c r="O27" i="2" s="1"/>
  <c r="F27" i="2"/>
  <c r="P27" i="2" s="1"/>
  <c r="H27" i="2"/>
  <c r="R27" i="2" s="1"/>
  <c r="D27" i="2"/>
  <c r="N27" i="2" s="1"/>
  <c r="M37" i="6" l="1"/>
  <c r="H31" i="4"/>
  <c r="I31" i="4"/>
  <c r="E31" i="4"/>
  <c r="K31" i="4" s="1"/>
  <c r="G30" i="4"/>
  <c r="F30" i="4"/>
  <c r="J30" i="4" s="1"/>
  <c r="L29" i="4"/>
  <c r="D29" i="5" s="1"/>
  <c r="N28" i="4"/>
  <c r="M28" i="4"/>
  <c r="AD24" i="2"/>
  <c r="C27" i="5"/>
  <c r="E27" i="5" s="1"/>
  <c r="F26" i="5"/>
  <c r="G26" i="5"/>
  <c r="D31" i="4"/>
  <c r="C32" i="4"/>
  <c r="AB25" i="2"/>
  <c r="AC24" i="2"/>
  <c r="S26" i="2"/>
  <c r="AA26" i="2"/>
  <c r="V27" i="2"/>
  <c r="Z27" i="2"/>
  <c r="X27" i="2"/>
  <c r="Y27" i="2"/>
  <c r="W27" i="2"/>
  <c r="D28" i="2"/>
  <c r="N28" i="2" s="1"/>
  <c r="H28" i="2"/>
  <c r="R28" i="2" s="1"/>
  <c r="G28" i="2"/>
  <c r="Q28" i="2" s="1"/>
  <c r="E28" i="2"/>
  <c r="O28" i="2" s="1"/>
  <c r="F28" i="2"/>
  <c r="P28" i="2" s="1"/>
  <c r="A30" i="2"/>
  <c r="B29" i="2"/>
  <c r="C29" i="2" s="1"/>
  <c r="M38" i="6" l="1"/>
  <c r="G31" i="4"/>
  <c r="F31" i="4"/>
  <c r="J31" i="4" s="1"/>
  <c r="H32" i="4"/>
  <c r="I32" i="4"/>
  <c r="E32" i="4"/>
  <c r="K32" i="4" s="1"/>
  <c r="L30" i="4"/>
  <c r="G27" i="5"/>
  <c r="F27" i="5"/>
  <c r="AC25" i="2"/>
  <c r="C28" i="5"/>
  <c r="E28" i="5" s="1"/>
  <c r="D32" i="4"/>
  <c r="M29" i="4"/>
  <c r="N29" i="4"/>
  <c r="C33" i="4"/>
  <c r="AD25" i="2"/>
  <c r="AB26" i="2"/>
  <c r="W28" i="2"/>
  <c r="V28" i="2"/>
  <c r="Z28" i="2"/>
  <c r="X28" i="2"/>
  <c r="S27" i="2"/>
  <c r="Y28" i="2"/>
  <c r="AA27" i="2"/>
  <c r="D29" i="2"/>
  <c r="N29" i="2" s="1"/>
  <c r="G29" i="2"/>
  <c r="Q29" i="2" s="1"/>
  <c r="E29" i="2"/>
  <c r="O29" i="2" s="1"/>
  <c r="H29" i="2"/>
  <c r="R29" i="2" s="1"/>
  <c r="F29" i="2"/>
  <c r="P29" i="2" s="1"/>
  <c r="A31" i="2"/>
  <c r="B30" i="2"/>
  <c r="C30" i="2" s="1"/>
  <c r="M39" i="6" l="1"/>
  <c r="H33" i="4"/>
  <c r="I33" i="4"/>
  <c r="E33" i="4"/>
  <c r="K33" i="4" s="1"/>
  <c r="F32" i="4"/>
  <c r="G32" i="4"/>
  <c r="L31" i="4"/>
  <c r="D31" i="5" s="1"/>
  <c r="M30" i="4"/>
  <c r="D30" i="5"/>
  <c r="AC26" i="2"/>
  <c r="C29" i="5"/>
  <c r="E29" i="5" s="1"/>
  <c r="G28" i="5"/>
  <c r="F28" i="5"/>
  <c r="N30" i="4"/>
  <c r="D33" i="4"/>
  <c r="C34" i="4"/>
  <c r="AD26" i="2"/>
  <c r="AB27" i="2"/>
  <c r="V29" i="2"/>
  <c r="S28" i="2"/>
  <c r="AA28" i="2"/>
  <c r="W29" i="2"/>
  <c r="X29" i="2"/>
  <c r="Z29" i="2"/>
  <c r="Y29" i="2"/>
  <c r="A32" i="2"/>
  <c r="B31" i="2"/>
  <c r="C31" i="2" s="1"/>
  <c r="D30" i="2"/>
  <c r="N30" i="2" s="1"/>
  <c r="E30" i="2"/>
  <c r="O30" i="2" s="1"/>
  <c r="F30" i="2"/>
  <c r="P30" i="2" s="1"/>
  <c r="G30" i="2"/>
  <c r="Q30" i="2" s="1"/>
  <c r="H30" i="2"/>
  <c r="R30" i="2" s="1"/>
  <c r="M40" i="6" l="1"/>
  <c r="H34" i="4"/>
  <c r="I34" i="4"/>
  <c r="E34" i="4"/>
  <c r="K34" i="4" s="1"/>
  <c r="J32" i="4"/>
  <c r="L32" i="4" s="1"/>
  <c r="D32" i="5" s="1"/>
  <c r="G33" i="4"/>
  <c r="F33" i="4"/>
  <c r="J33" i="4" s="1"/>
  <c r="AC27" i="2"/>
  <c r="C30" i="5"/>
  <c r="E30" i="5" s="1"/>
  <c r="G29" i="5"/>
  <c r="F29" i="5"/>
  <c r="D34" i="4"/>
  <c r="M31" i="4"/>
  <c r="N31" i="4"/>
  <c r="C35" i="4"/>
  <c r="AD27" i="2"/>
  <c r="Z30" i="2"/>
  <c r="Y30" i="2"/>
  <c r="AB28" i="2"/>
  <c r="C31" i="5" s="1"/>
  <c r="E31" i="5" s="1"/>
  <c r="W30" i="2"/>
  <c r="V30" i="2"/>
  <c r="S29" i="2"/>
  <c r="X30" i="2"/>
  <c r="AA29" i="2"/>
  <c r="E31" i="2"/>
  <c r="O31" i="2" s="1"/>
  <c r="F31" i="2"/>
  <c r="P31" i="2" s="1"/>
  <c r="G31" i="2"/>
  <c r="Q31" i="2" s="1"/>
  <c r="H31" i="2"/>
  <c r="R31" i="2" s="1"/>
  <c r="D31" i="2"/>
  <c r="N31" i="2" s="1"/>
  <c r="A33" i="2"/>
  <c r="B32" i="2"/>
  <c r="C32" i="2" s="1"/>
  <c r="M41" i="6" l="1"/>
  <c r="I35" i="4"/>
  <c r="E35" i="4"/>
  <c r="K35" i="4" s="1"/>
  <c r="H35" i="4"/>
  <c r="G34" i="4"/>
  <c r="F34" i="4"/>
  <c r="J34" i="4" s="1"/>
  <c r="L33" i="4"/>
  <c r="D33" i="5" s="1"/>
  <c r="G31" i="5"/>
  <c r="F31" i="5"/>
  <c r="F30" i="5"/>
  <c r="G30" i="5"/>
  <c r="D35" i="4"/>
  <c r="M32" i="4"/>
  <c r="N32" i="4"/>
  <c r="C36" i="4"/>
  <c r="AB29" i="2"/>
  <c r="AA30" i="2"/>
  <c r="X31" i="2"/>
  <c r="AC28" i="2"/>
  <c r="AD28" i="2"/>
  <c r="W31" i="2"/>
  <c r="V31" i="2"/>
  <c r="Z31" i="2"/>
  <c r="Y31" i="2"/>
  <c r="S30" i="2"/>
  <c r="D32" i="2"/>
  <c r="N32" i="2" s="1"/>
  <c r="G32" i="2"/>
  <c r="Q32" i="2" s="1"/>
  <c r="E32" i="2"/>
  <c r="O32" i="2" s="1"/>
  <c r="H32" i="2"/>
  <c r="R32" i="2" s="1"/>
  <c r="F32" i="2"/>
  <c r="P32" i="2" s="1"/>
  <c r="A34" i="2"/>
  <c r="B33" i="2"/>
  <c r="C33" i="2" s="1"/>
  <c r="M42" i="6" l="1"/>
  <c r="I36" i="4"/>
  <c r="H36" i="4"/>
  <c r="E36" i="4"/>
  <c r="K36" i="4" s="1"/>
  <c r="F35" i="4"/>
  <c r="G35" i="4"/>
  <c r="L34" i="4"/>
  <c r="D34" i="5" s="1"/>
  <c r="N33" i="4"/>
  <c r="M33" i="4"/>
  <c r="AC29" i="2"/>
  <c r="C32" i="5"/>
  <c r="E32" i="5" s="1"/>
  <c r="D36" i="4"/>
  <c r="C37" i="4"/>
  <c r="AB30" i="2"/>
  <c r="AD29" i="2"/>
  <c r="S31" i="2"/>
  <c r="AA31" i="2"/>
  <c r="Z32" i="2"/>
  <c r="W32" i="2"/>
  <c r="Y32" i="2"/>
  <c r="X32" i="2"/>
  <c r="V32" i="2"/>
  <c r="A35" i="2"/>
  <c r="B34" i="2"/>
  <c r="C34" i="2" s="1"/>
  <c r="D33" i="2"/>
  <c r="N33" i="2" s="1"/>
  <c r="G33" i="2"/>
  <c r="Q33" i="2" s="1"/>
  <c r="H33" i="2"/>
  <c r="R33" i="2" s="1"/>
  <c r="E33" i="2"/>
  <c r="O33" i="2" s="1"/>
  <c r="F33" i="2"/>
  <c r="P33" i="2" s="1"/>
  <c r="M43" i="6" l="1"/>
  <c r="J35" i="4"/>
  <c r="L35" i="4" s="1"/>
  <c r="D35" i="5" s="1"/>
  <c r="G36" i="4"/>
  <c r="F36" i="4"/>
  <c r="J36" i="4" s="1"/>
  <c r="I37" i="4"/>
  <c r="H37" i="4"/>
  <c r="E37" i="4"/>
  <c r="K37" i="4" s="1"/>
  <c r="F32" i="5"/>
  <c r="G32" i="5"/>
  <c r="AD30" i="2"/>
  <c r="C33" i="5"/>
  <c r="E33" i="5" s="1"/>
  <c r="D37" i="4"/>
  <c r="M34" i="4"/>
  <c r="N34" i="4"/>
  <c r="C38" i="4"/>
  <c r="AC30" i="2"/>
  <c r="AB31" i="2"/>
  <c r="S32" i="2"/>
  <c r="W33" i="2"/>
  <c r="AA32" i="2"/>
  <c r="X33" i="2"/>
  <c r="Y33" i="2"/>
  <c r="Z33" i="2"/>
  <c r="V33" i="2"/>
  <c r="D34" i="2"/>
  <c r="N34" i="2" s="1"/>
  <c r="E34" i="2"/>
  <c r="O34" i="2" s="1"/>
  <c r="F34" i="2"/>
  <c r="P34" i="2" s="1"/>
  <c r="G34" i="2"/>
  <c r="Q34" i="2" s="1"/>
  <c r="H34" i="2"/>
  <c r="R34" i="2" s="1"/>
  <c r="A36" i="2"/>
  <c r="B35" i="2"/>
  <c r="C35" i="2" s="1"/>
  <c r="M44" i="6" l="1"/>
  <c r="G37" i="4"/>
  <c r="F37" i="4"/>
  <c r="J37" i="4" s="1"/>
  <c r="H38" i="4"/>
  <c r="E38" i="4"/>
  <c r="K38" i="4" s="1"/>
  <c r="I38" i="4"/>
  <c r="L36" i="4"/>
  <c r="N35" i="4"/>
  <c r="M35" i="4"/>
  <c r="AD31" i="2"/>
  <c r="C34" i="5"/>
  <c r="E34" i="5" s="1"/>
  <c r="F33" i="5"/>
  <c r="G33" i="5"/>
  <c r="D38" i="4"/>
  <c r="C39" i="4"/>
  <c r="AC31" i="2"/>
  <c r="S33" i="2"/>
  <c r="V34" i="2"/>
  <c r="AA33" i="2"/>
  <c r="Z34" i="2"/>
  <c r="Y34" i="2"/>
  <c r="X34" i="2"/>
  <c r="W34" i="2"/>
  <c r="AB32" i="2"/>
  <c r="C35" i="5" s="1"/>
  <c r="E35" i="5" s="1"/>
  <c r="A37" i="2"/>
  <c r="B36" i="2"/>
  <c r="C36" i="2" s="1"/>
  <c r="E35" i="2"/>
  <c r="O35" i="2" s="1"/>
  <c r="D35" i="2"/>
  <c r="N35" i="2" s="1"/>
  <c r="F35" i="2"/>
  <c r="P35" i="2" s="1"/>
  <c r="H35" i="2"/>
  <c r="R35" i="2" s="1"/>
  <c r="G35" i="2"/>
  <c r="Q35" i="2" s="1"/>
  <c r="M45" i="6" l="1"/>
  <c r="G38" i="4"/>
  <c r="F38" i="4"/>
  <c r="J38" i="4" s="1"/>
  <c r="H39" i="4"/>
  <c r="I39" i="4"/>
  <c r="E39" i="4"/>
  <c r="K39" i="4" s="1"/>
  <c r="L37" i="4"/>
  <c r="M36" i="4"/>
  <c r="D36" i="5"/>
  <c r="G34" i="5"/>
  <c r="F34" i="5"/>
  <c r="G35" i="5"/>
  <c r="F35" i="5"/>
  <c r="N36" i="4"/>
  <c r="D39" i="4"/>
  <c r="C40" i="4"/>
  <c r="AB33" i="2"/>
  <c r="Z35" i="2"/>
  <c r="X35" i="2"/>
  <c r="Y35" i="2"/>
  <c r="V35" i="2"/>
  <c r="S34" i="2"/>
  <c r="AD32" i="2"/>
  <c r="AC32" i="2"/>
  <c r="W35" i="2"/>
  <c r="AA34" i="2"/>
  <c r="D36" i="2"/>
  <c r="N36" i="2" s="1"/>
  <c r="E36" i="2"/>
  <c r="O36" i="2" s="1"/>
  <c r="G36" i="2"/>
  <c r="Q36" i="2" s="1"/>
  <c r="H36" i="2"/>
  <c r="R36" i="2" s="1"/>
  <c r="F36" i="2"/>
  <c r="P36" i="2" s="1"/>
  <c r="A38" i="2"/>
  <c r="B37" i="2"/>
  <c r="C37" i="2" s="1"/>
  <c r="M46" i="6" l="1"/>
  <c r="G39" i="4"/>
  <c r="F39" i="4"/>
  <c r="J39" i="4" s="1"/>
  <c r="E40" i="4"/>
  <c r="K40" i="4" s="1"/>
  <c r="H40" i="4"/>
  <c r="I40" i="4"/>
  <c r="L38" i="4"/>
  <c r="M37" i="4"/>
  <c r="D37" i="5"/>
  <c r="AC33" i="2"/>
  <c r="C36" i="5"/>
  <c r="E36" i="5" s="1"/>
  <c r="N37" i="4"/>
  <c r="D40" i="4"/>
  <c r="C41" i="4"/>
  <c r="AD33" i="2"/>
  <c r="Z36" i="2"/>
  <c r="Y36" i="2"/>
  <c r="AB34" i="2"/>
  <c r="C37" i="5" s="1"/>
  <c r="W36" i="2"/>
  <c r="S35" i="2"/>
  <c r="X36" i="2"/>
  <c r="V36" i="2"/>
  <c r="AA35" i="2"/>
  <c r="A39" i="2"/>
  <c r="B38" i="2"/>
  <c r="C38" i="2" s="1"/>
  <c r="D37" i="2"/>
  <c r="N37" i="2" s="1"/>
  <c r="G37" i="2"/>
  <c r="Q37" i="2" s="1"/>
  <c r="F37" i="2"/>
  <c r="P37" i="2" s="1"/>
  <c r="H37" i="2"/>
  <c r="R37" i="2" s="1"/>
  <c r="E37" i="2"/>
  <c r="O37" i="2" s="1"/>
  <c r="M47" i="6" l="1"/>
  <c r="G40" i="4"/>
  <c r="F40" i="4"/>
  <c r="J40" i="4" s="1"/>
  <c r="H41" i="4"/>
  <c r="I41" i="4"/>
  <c r="E41" i="4"/>
  <c r="K41" i="4" s="1"/>
  <c r="E37" i="5"/>
  <c r="F37" i="5" s="1"/>
  <c r="L39" i="4"/>
  <c r="D39" i="5" s="1"/>
  <c r="M38" i="4"/>
  <c r="D38" i="5"/>
  <c r="G36" i="5"/>
  <c r="F36" i="5"/>
  <c r="N38" i="4"/>
  <c r="D41" i="4"/>
  <c r="C42" i="4"/>
  <c r="AB35" i="2"/>
  <c r="C38" i="5" s="1"/>
  <c r="E38" i="5" s="1"/>
  <c r="W37" i="2"/>
  <c r="AC34" i="2"/>
  <c r="AD34" i="2"/>
  <c r="AA36" i="2"/>
  <c r="Z37" i="2"/>
  <c r="X37" i="2"/>
  <c r="Y37" i="2"/>
  <c r="S36" i="2"/>
  <c r="V37" i="2"/>
  <c r="D38" i="2"/>
  <c r="N38" i="2" s="1"/>
  <c r="E38" i="2"/>
  <c r="O38" i="2" s="1"/>
  <c r="F38" i="2"/>
  <c r="P38" i="2" s="1"/>
  <c r="G38" i="2"/>
  <c r="Q38" i="2" s="1"/>
  <c r="H38" i="2"/>
  <c r="R38" i="2" s="1"/>
  <c r="A40" i="2"/>
  <c r="B39" i="2"/>
  <c r="C39" i="2" s="1"/>
  <c r="M48" i="6" l="1"/>
  <c r="H42" i="4"/>
  <c r="I42" i="4"/>
  <c r="E42" i="4"/>
  <c r="K42" i="4" s="1"/>
  <c r="G41" i="4"/>
  <c r="F41" i="4"/>
  <c r="L40" i="4"/>
  <c r="G37" i="5"/>
  <c r="G38" i="5"/>
  <c r="F38" i="5"/>
  <c r="D42" i="4"/>
  <c r="N39" i="4"/>
  <c r="M39" i="4"/>
  <c r="C43" i="4"/>
  <c r="S37" i="2"/>
  <c r="AA37" i="2"/>
  <c r="Y38" i="2"/>
  <c r="AB36" i="2"/>
  <c r="C39" i="5" s="1"/>
  <c r="E39" i="5" s="1"/>
  <c r="Z38" i="2"/>
  <c r="X38" i="2"/>
  <c r="W38" i="2"/>
  <c r="V38" i="2"/>
  <c r="AD35" i="2"/>
  <c r="AC35" i="2"/>
  <c r="E39" i="2"/>
  <c r="O39" i="2" s="1"/>
  <c r="D39" i="2"/>
  <c r="N39" i="2" s="1"/>
  <c r="F39" i="2"/>
  <c r="P39" i="2" s="1"/>
  <c r="G39" i="2"/>
  <c r="Q39" i="2" s="1"/>
  <c r="H39" i="2"/>
  <c r="R39" i="2" s="1"/>
  <c r="A41" i="2"/>
  <c r="B40" i="2"/>
  <c r="C40" i="2" s="1"/>
  <c r="M49" i="6" l="1"/>
  <c r="I43" i="4"/>
  <c r="E43" i="4"/>
  <c r="K43" i="4" s="1"/>
  <c r="H43" i="4"/>
  <c r="J41" i="4"/>
  <c r="L41" i="4" s="1"/>
  <c r="D41" i="5" s="1"/>
  <c r="G42" i="4"/>
  <c r="F42" i="4"/>
  <c r="J42" i="4" s="1"/>
  <c r="M40" i="4"/>
  <c r="D40" i="5"/>
  <c r="G39" i="5"/>
  <c r="F39" i="5"/>
  <c r="N40" i="4"/>
  <c r="D43" i="4"/>
  <c r="C44" i="4"/>
  <c r="AB37" i="2"/>
  <c r="S38" i="2"/>
  <c r="Y39" i="2"/>
  <c r="W39" i="2"/>
  <c r="AD36" i="2"/>
  <c r="AC36" i="2"/>
  <c r="AA38" i="2"/>
  <c r="X39" i="2"/>
  <c r="Z39" i="2"/>
  <c r="V39" i="2"/>
  <c r="A42" i="2"/>
  <c r="B41" i="2"/>
  <c r="C41" i="2" s="1"/>
  <c r="D40" i="2"/>
  <c r="N40" i="2" s="1"/>
  <c r="E40" i="2"/>
  <c r="O40" i="2" s="1"/>
  <c r="G40" i="2"/>
  <c r="Q40" i="2" s="1"/>
  <c r="H40" i="2"/>
  <c r="R40" i="2" s="1"/>
  <c r="F40" i="2"/>
  <c r="P40" i="2" s="1"/>
  <c r="M50" i="6" l="1"/>
  <c r="F43" i="4"/>
  <c r="G43" i="4"/>
  <c r="I44" i="4"/>
  <c r="H44" i="4"/>
  <c r="E44" i="4"/>
  <c r="K44" i="4" s="1"/>
  <c r="L42" i="4"/>
  <c r="D42" i="5" s="1"/>
  <c r="AD37" i="2"/>
  <c r="C40" i="5"/>
  <c r="E40" i="5" s="1"/>
  <c r="D44" i="4"/>
  <c r="M41" i="4"/>
  <c r="N41" i="4"/>
  <c r="C45" i="4"/>
  <c r="AC37" i="2"/>
  <c r="S39" i="2"/>
  <c r="AB38" i="2"/>
  <c r="AA39" i="2"/>
  <c r="X40" i="2"/>
  <c r="Z40" i="2"/>
  <c r="V40" i="2"/>
  <c r="W40" i="2"/>
  <c r="Y40" i="2"/>
  <c r="D41" i="2"/>
  <c r="N41" i="2" s="1"/>
  <c r="G41" i="2"/>
  <c r="Q41" i="2" s="1"/>
  <c r="F41" i="2"/>
  <c r="P41" i="2" s="1"/>
  <c r="E41" i="2"/>
  <c r="O41" i="2" s="1"/>
  <c r="H41" i="2"/>
  <c r="R41" i="2" s="1"/>
  <c r="A43" i="2"/>
  <c r="B42" i="2"/>
  <c r="C42" i="2" s="1"/>
  <c r="M51" i="6" l="1"/>
  <c r="I45" i="4"/>
  <c r="H45" i="4"/>
  <c r="E45" i="4"/>
  <c r="K45" i="4" s="1"/>
  <c r="G44" i="4"/>
  <c r="F44" i="4"/>
  <c r="J43" i="4"/>
  <c r="L43" i="4" s="1"/>
  <c r="AD38" i="2"/>
  <c r="C41" i="5"/>
  <c r="E41" i="5" s="1"/>
  <c r="F40" i="5"/>
  <c r="G40" i="5"/>
  <c r="M42" i="4"/>
  <c r="N42" i="4"/>
  <c r="D45" i="4"/>
  <c r="C46" i="4"/>
  <c r="AB39" i="2"/>
  <c r="AC38" i="2"/>
  <c r="V41" i="2"/>
  <c r="Z41" i="2"/>
  <c r="W41" i="2"/>
  <c r="S40" i="2"/>
  <c r="X41" i="2"/>
  <c r="Y41" i="2"/>
  <c r="AA40" i="2"/>
  <c r="D42" i="2"/>
  <c r="N42" i="2" s="1"/>
  <c r="F42" i="2"/>
  <c r="P42" i="2" s="1"/>
  <c r="G42" i="2"/>
  <c r="Q42" i="2" s="1"/>
  <c r="H42" i="2"/>
  <c r="R42" i="2" s="1"/>
  <c r="E42" i="2"/>
  <c r="O42" i="2" s="1"/>
  <c r="A44" i="2"/>
  <c r="B43" i="2"/>
  <c r="C43" i="2" s="1"/>
  <c r="M52" i="6" l="1"/>
  <c r="H46" i="4"/>
  <c r="I46" i="4"/>
  <c r="E46" i="4"/>
  <c r="K46" i="4" s="1"/>
  <c r="J44" i="4"/>
  <c r="L44" i="4" s="1"/>
  <c r="G45" i="4"/>
  <c r="F45" i="4"/>
  <c r="J45" i="4" s="1"/>
  <c r="M43" i="4"/>
  <c r="D43" i="5"/>
  <c r="AD39" i="2"/>
  <c r="C42" i="5"/>
  <c r="E42" i="5" s="1"/>
  <c r="G41" i="5"/>
  <c r="F41" i="5"/>
  <c r="N43" i="4"/>
  <c r="D46" i="4"/>
  <c r="C47" i="4"/>
  <c r="AC39" i="2"/>
  <c r="V42" i="2"/>
  <c r="S41" i="2"/>
  <c r="Z42" i="2"/>
  <c r="AA41" i="2"/>
  <c r="W42" i="2"/>
  <c r="Y42" i="2"/>
  <c r="X42" i="2"/>
  <c r="AB40" i="2"/>
  <c r="C43" i="5" s="1"/>
  <c r="E43" i="5" s="1"/>
  <c r="E43" i="2"/>
  <c r="O43" i="2" s="1"/>
  <c r="D43" i="2"/>
  <c r="N43" i="2" s="1"/>
  <c r="F43" i="2"/>
  <c r="P43" i="2" s="1"/>
  <c r="G43" i="2"/>
  <c r="Q43" i="2" s="1"/>
  <c r="H43" i="2"/>
  <c r="R43" i="2" s="1"/>
  <c r="A45" i="2"/>
  <c r="B44" i="2"/>
  <c r="C44" i="2" s="1"/>
  <c r="M53" i="6" l="1"/>
  <c r="G46" i="4"/>
  <c r="F46" i="4"/>
  <c r="H47" i="4"/>
  <c r="I47" i="4"/>
  <c r="E47" i="4"/>
  <c r="K47" i="4" s="1"/>
  <c r="L45" i="4"/>
  <c r="D45" i="5" s="1"/>
  <c r="M44" i="4"/>
  <c r="D44" i="5"/>
  <c r="G43" i="5"/>
  <c r="F43" i="5"/>
  <c r="F42" i="5"/>
  <c r="G42" i="5"/>
  <c r="N44" i="4"/>
  <c r="D47" i="4"/>
  <c r="C48" i="4"/>
  <c r="AB41" i="2"/>
  <c r="Z43" i="2"/>
  <c r="W43" i="2"/>
  <c r="V43" i="2"/>
  <c r="AC40" i="2"/>
  <c r="AD40" i="2"/>
  <c r="S42" i="2"/>
  <c r="Y43" i="2"/>
  <c r="X43" i="2"/>
  <c r="AA42" i="2"/>
  <c r="D44" i="2"/>
  <c r="N44" i="2" s="1"/>
  <c r="E44" i="2"/>
  <c r="O44" i="2" s="1"/>
  <c r="G44" i="2"/>
  <c r="Q44" i="2" s="1"/>
  <c r="H44" i="2"/>
  <c r="R44" i="2" s="1"/>
  <c r="F44" i="2"/>
  <c r="P44" i="2" s="1"/>
  <c r="A46" i="2"/>
  <c r="B45" i="2"/>
  <c r="C45" i="2" s="1"/>
  <c r="M54" i="6" l="1"/>
  <c r="G47" i="4"/>
  <c r="F47" i="4"/>
  <c r="J47" i="4" s="1"/>
  <c r="E48" i="4"/>
  <c r="K48" i="4" s="1"/>
  <c r="H48" i="4"/>
  <c r="I48" i="4"/>
  <c r="J46" i="4"/>
  <c r="L46" i="4" s="1"/>
  <c r="M45" i="4"/>
  <c r="N45" i="4"/>
  <c r="AC41" i="2"/>
  <c r="C44" i="5"/>
  <c r="E44" i="5" s="1"/>
  <c r="D48" i="4"/>
  <c r="C49" i="4"/>
  <c r="AD41" i="2"/>
  <c r="AA43" i="2"/>
  <c r="AB42" i="2"/>
  <c r="X44" i="2"/>
  <c r="S43" i="2"/>
  <c r="Z44" i="2"/>
  <c r="Y44" i="2"/>
  <c r="W44" i="2"/>
  <c r="V44" i="2"/>
  <c r="A47" i="2"/>
  <c r="B46" i="2"/>
  <c r="C46" i="2" s="1"/>
  <c r="D45" i="2"/>
  <c r="N45" i="2" s="1"/>
  <c r="G45" i="2"/>
  <c r="Q45" i="2" s="1"/>
  <c r="F45" i="2"/>
  <c r="P45" i="2" s="1"/>
  <c r="E45" i="2"/>
  <c r="O45" i="2" s="1"/>
  <c r="H45" i="2"/>
  <c r="R45" i="2" s="1"/>
  <c r="M55" i="6" l="1"/>
  <c r="H49" i="4"/>
  <c r="I49" i="4"/>
  <c r="E49" i="4"/>
  <c r="K49" i="4" s="1"/>
  <c r="G48" i="4"/>
  <c r="F48" i="4"/>
  <c r="L47" i="4"/>
  <c r="D47" i="5" s="1"/>
  <c r="M46" i="4"/>
  <c r="D46" i="5"/>
  <c r="AC42" i="2"/>
  <c r="C45" i="5"/>
  <c r="E45" i="5" s="1"/>
  <c r="G44" i="5"/>
  <c r="F44" i="5"/>
  <c r="N46" i="4"/>
  <c r="D49" i="4"/>
  <c r="C50" i="4"/>
  <c r="AB43" i="2"/>
  <c r="AD42" i="2"/>
  <c r="S44" i="2"/>
  <c r="Z45" i="2"/>
  <c r="W45" i="2"/>
  <c r="X45" i="2"/>
  <c r="AA44" i="2"/>
  <c r="Y45" i="2"/>
  <c r="V45" i="2"/>
  <c r="D46" i="2"/>
  <c r="N46" i="2" s="1"/>
  <c r="E46" i="2"/>
  <c r="O46" i="2" s="1"/>
  <c r="F46" i="2"/>
  <c r="P46" i="2" s="1"/>
  <c r="G46" i="2"/>
  <c r="Q46" i="2" s="1"/>
  <c r="H46" i="2"/>
  <c r="R46" i="2" s="1"/>
  <c r="A48" i="2"/>
  <c r="B47" i="2"/>
  <c r="C47" i="2" s="1"/>
  <c r="M56" i="6" l="1"/>
  <c r="H50" i="4"/>
  <c r="I50" i="4"/>
  <c r="E50" i="4"/>
  <c r="K50" i="4" s="1"/>
  <c r="J48" i="4"/>
  <c r="L48" i="4" s="1"/>
  <c r="D48" i="5" s="1"/>
  <c r="G49" i="4"/>
  <c r="F49" i="4"/>
  <c r="J49" i="4" s="1"/>
  <c r="G45" i="5"/>
  <c r="F45" i="5"/>
  <c r="AD43" i="2"/>
  <c r="C46" i="5"/>
  <c r="E46" i="5" s="1"/>
  <c r="D50" i="4"/>
  <c r="N47" i="4"/>
  <c r="M47" i="4"/>
  <c r="C51" i="4"/>
  <c r="AC43" i="2"/>
  <c r="AB44" i="2"/>
  <c r="AA45" i="2"/>
  <c r="S45" i="2"/>
  <c r="Z46" i="2"/>
  <c r="Y46" i="2"/>
  <c r="X46" i="2"/>
  <c r="V46" i="2"/>
  <c r="W46" i="2"/>
  <c r="E47" i="2"/>
  <c r="O47" i="2" s="1"/>
  <c r="F47" i="2"/>
  <c r="P47" i="2" s="1"/>
  <c r="G47" i="2"/>
  <c r="Q47" i="2" s="1"/>
  <c r="H47" i="2"/>
  <c r="R47" i="2" s="1"/>
  <c r="D47" i="2"/>
  <c r="N47" i="2" s="1"/>
  <c r="A49" i="2"/>
  <c r="B48" i="2"/>
  <c r="C48" i="2" s="1"/>
  <c r="M57" i="6" l="1"/>
  <c r="G50" i="4"/>
  <c r="F50" i="4"/>
  <c r="I51" i="4"/>
  <c r="H51" i="4"/>
  <c r="E51" i="4"/>
  <c r="K51" i="4" s="1"/>
  <c r="L49" i="4"/>
  <c r="D49" i="5" s="1"/>
  <c r="AD44" i="2"/>
  <c r="C47" i="5"/>
  <c r="E47" i="5" s="1"/>
  <c r="G46" i="5"/>
  <c r="F46" i="5"/>
  <c r="M48" i="4"/>
  <c r="N48" i="4"/>
  <c r="D51" i="4"/>
  <c r="C52" i="4"/>
  <c r="AC44" i="2"/>
  <c r="S46" i="2"/>
  <c r="AB45" i="2"/>
  <c r="W47" i="2"/>
  <c r="X47" i="2"/>
  <c r="AA46" i="2"/>
  <c r="V47" i="2"/>
  <c r="Z47" i="2"/>
  <c r="Y47" i="2"/>
  <c r="D48" i="2"/>
  <c r="N48" i="2" s="1"/>
  <c r="E48" i="2"/>
  <c r="O48" i="2" s="1"/>
  <c r="G48" i="2"/>
  <c r="Q48" i="2" s="1"/>
  <c r="H48" i="2"/>
  <c r="R48" i="2" s="1"/>
  <c r="F48" i="2"/>
  <c r="P48" i="2" s="1"/>
  <c r="A50" i="2"/>
  <c r="B49" i="2"/>
  <c r="C49" i="2" s="1"/>
  <c r="M58" i="6" l="1"/>
  <c r="F51" i="4"/>
  <c r="G51" i="4"/>
  <c r="I52" i="4"/>
  <c r="H52" i="4"/>
  <c r="E52" i="4"/>
  <c r="K52" i="4" s="1"/>
  <c r="J50" i="4"/>
  <c r="L50" i="4" s="1"/>
  <c r="D50" i="5" s="1"/>
  <c r="AD45" i="2"/>
  <c r="C48" i="5"/>
  <c r="E48" i="5" s="1"/>
  <c r="G47" i="5"/>
  <c r="F47" i="5"/>
  <c r="D52" i="4"/>
  <c r="M49" i="4"/>
  <c r="N49" i="4"/>
  <c r="C53" i="4"/>
  <c r="AC45" i="2"/>
  <c r="AB46" i="2"/>
  <c r="V48" i="2"/>
  <c r="X48" i="2"/>
  <c r="Z48" i="2"/>
  <c r="Y48" i="2"/>
  <c r="S47" i="2"/>
  <c r="W48" i="2"/>
  <c r="AA47" i="2"/>
  <c r="D49" i="2"/>
  <c r="N49" i="2" s="1"/>
  <c r="G49" i="2"/>
  <c r="Q49" i="2" s="1"/>
  <c r="H49" i="2"/>
  <c r="R49" i="2" s="1"/>
  <c r="F49" i="2"/>
  <c r="P49" i="2" s="1"/>
  <c r="E49" i="2"/>
  <c r="O49" i="2" s="1"/>
  <c r="A51" i="2"/>
  <c r="B50" i="2"/>
  <c r="C50" i="2" s="1"/>
  <c r="M59" i="6" l="1"/>
  <c r="I53" i="4"/>
  <c r="H53" i="4"/>
  <c r="E53" i="4"/>
  <c r="K53" i="4" s="1"/>
  <c r="G52" i="4"/>
  <c r="F52" i="4"/>
  <c r="J52" i="4" s="1"/>
  <c r="J51" i="4"/>
  <c r="L51" i="4" s="1"/>
  <c r="D51" i="5" s="1"/>
  <c r="AD46" i="2"/>
  <c r="C49" i="5"/>
  <c r="E49" i="5" s="1"/>
  <c r="F48" i="5"/>
  <c r="G48" i="5"/>
  <c r="M50" i="4"/>
  <c r="N50" i="4"/>
  <c r="D53" i="4"/>
  <c r="C54" i="4"/>
  <c r="AC46" i="2"/>
  <c r="S48" i="2"/>
  <c r="V49" i="2"/>
  <c r="AB47" i="2"/>
  <c r="C50" i="5" s="1"/>
  <c r="E50" i="5" s="1"/>
  <c r="AA48" i="2"/>
  <c r="W49" i="2"/>
  <c r="Z49" i="2"/>
  <c r="X49" i="2"/>
  <c r="Y49" i="2"/>
  <c r="D50" i="2"/>
  <c r="N50" i="2" s="1"/>
  <c r="F50" i="2"/>
  <c r="P50" i="2" s="1"/>
  <c r="E50" i="2"/>
  <c r="O50" i="2" s="1"/>
  <c r="G50" i="2"/>
  <c r="Q50" i="2" s="1"/>
  <c r="H50" i="2"/>
  <c r="R50" i="2" s="1"/>
  <c r="A52" i="2"/>
  <c r="B51" i="2"/>
  <c r="C51" i="2" s="1"/>
  <c r="M60" i="6" l="1"/>
  <c r="H54" i="4"/>
  <c r="E54" i="4"/>
  <c r="K54" i="4" s="1"/>
  <c r="I54" i="4"/>
  <c r="G53" i="4"/>
  <c r="F53" i="4"/>
  <c r="J53" i="4" s="1"/>
  <c r="L52" i="4"/>
  <c r="F50" i="5"/>
  <c r="G50" i="5"/>
  <c r="F49" i="5"/>
  <c r="G49" i="5"/>
  <c r="M51" i="4"/>
  <c r="N51" i="4"/>
  <c r="D54" i="4"/>
  <c r="C55" i="4"/>
  <c r="AB48" i="2"/>
  <c r="W50" i="2"/>
  <c r="X50" i="2"/>
  <c r="V50" i="2"/>
  <c r="AD47" i="2"/>
  <c r="AC47" i="2"/>
  <c r="Z50" i="2"/>
  <c r="S49" i="2"/>
  <c r="Y50" i="2"/>
  <c r="AA49" i="2"/>
  <c r="E51" i="2"/>
  <c r="O51" i="2" s="1"/>
  <c r="F51" i="2"/>
  <c r="P51" i="2" s="1"/>
  <c r="G51" i="2"/>
  <c r="Q51" i="2" s="1"/>
  <c r="H51" i="2"/>
  <c r="R51" i="2" s="1"/>
  <c r="D51" i="2"/>
  <c r="N51" i="2" s="1"/>
  <c r="A53" i="2"/>
  <c r="B52" i="2"/>
  <c r="C52" i="2" s="1"/>
  <c r="M61" i="6" l="1"/>
  <c r="H55" i="4"/>
  <c r="I55" i="4"/>
  <c r="E55" i="4"/>
  <c r="K55" i="4" s="1"/>
  <c r="G54" i="4"/>
  <c r="F54" i="4"/>
  <c r="J54" i="4" s="1"/>
  <c r="L53" i="4"/>
  <c r="D53" i="5" s="1"/>
  <c r="M52" i="4"/>
  <c r="D52" i="5"/>
  <c r="AC48" i="2"/>
  <c r="C51" i="5"/>
  <c r="E51" i="5" s="1"/>
  <c r="N52" i="4"/>
  <c r="D55" i="4"/>
  <c r="C56" i="4"/>
  <c r="AD48" i="2"/>
  <c r="AA50" i="2"/>
  <c r="S50" i="2"/>
  <c r="V51" i="2"/>
  <c r="Y51" i="2"/>
  <c r="AB49" i="2"/>
  <c r="C52" i="5" s="1"/>
  <c r="Z51" i="2"/>
  <c r="X51" i="2"/>
  <c r="W51" i="2"/>
  <c r="D52" i="2"/>
  <c r="N52" i="2" s="1"/>
  <c r="E52" i="2"/>
  <c r="O52" i="2" s="1"/>
  <c r="G52" i="2"/>
  <c r="Q52" i="2" s="1"/>
  <c r="H52" i="2"/>
  <c r="R52" i="2" s="1"/>
  <c r="F52" i="2"/>
  <c r="P52" i="2" s="1"/>
  <c r="A54" i="2"/>
  <c r="B53" i="2"/>
  <c r="C53" i="2" s="1"/>
  <c r="M62" i="6" l="1"/>
  <c r="G55" i="4"/>
  <c r="F55" i="4"/>
  <c r="J55" i="4" s="1"/>
  <c r="E56" i="4"/>
  <c r="K56" i="4" s="1"/>
  <c r="H56" i="4"/>
  <c r="I56" i="4"/>
  <c r="L54" i="4"/>
  <c r="D54" i="5" s="1"/>
  <c r="E52" i="5"/>
  <c r="G52" i="5" s="1"/>
  <c r="M53" i="4"/>
  <c r="N53" i="4"/>
  <c r="G51" i="5"/>
  <c r="F51" i="5"/>
  <c r="D56" i="4"/>
  <c r="C57" i="4"/>
  <c r="AB50" i="2"/>
  <c r="Y52" i="2"/>
  <c r="W52" i="2"/>
  <c r="X52" i="2"/>
  <c r="AC49" i="2"/>
  <c r="AD49" i="2"/>
  <c r="V52" i="2"/>
  <c r="S51" i="2"/>
  <c r="AA51" i="2"/>
  <c r="Z52" i="2"/>
  <c r="D53" i="2"/>
  <c r="N53" i="2" s="1"/>
  <c r="G53" i="2"/>
  <c r="Q53" i="2" s="1"/>
  <c r="H53" i="2"/>
  <c r="R53" i="2" s="1"/>
  <c r="E53" i="2"/>
  <c r="O53" i="2" s="1"/>
  <c r="F53" i="2"/>
  <c r="P53" i="2" s="1"/>
  <c r="A55" i="2"/>
  <c r="B54" i="2"/>
  <c r="C54" i="2" s="1"/>
  <c r="M63" i="6" l="1"/>
  <c r="H57" i="4"/>
  <c r="I57" i="4"/>
  <c r="E57" i="4"/>
  <c r="K57" i="4" s="1"/>
  <c r="F56" i="4"/>
  <c r="G56" i="4"/>
  <c r="L55" i="4"/>
  <c r="F52" i="5"/>
  <c r="N54" i="4"/>
  <c r="M54" i="4"/>
  <c r="AC50" i="2"/>
  <c r="C53" i="5"/>
  <c r="E53" i="5" s="1"/>
  <c r="D57" i="4"/>
  <c r="C58" i="4"/>
  <c r="AD50" i="2"/>
  <c r="AB51" i="2"/>
  <c r="X53" i="2"/>
  <c r="W53" i="2"/>
  <c r="Z53" i="2"/>
  <c r="Y53" i="2"/>
  <c r="S52" i="2"/>
  <c r="V53" i="2"/>
  <c r="AA52" i="2"/>
  <c r="D54" i="2"/>
  <c r="N54" i="2" s="1"/>
  <c r="F54" i="2"/>
  <c r="P54" i="2" s="1"/>
  <c r="G54" i="2"/>
  <c r="Q54" i="2" s="1"/>
  <c r="H54" i="2"/>
  <c r="R54" i="2" s="1"/>
  <c r="E54" i="2"/>
  <c r="O54" i="2" s="1"/>
  <c r="A56" i="2"/>
  <c r="B55" i="2"/>
  <c r="C55" i="2" s="1"/>
  <c r="M64" i="6" l="1"/>
  <c r="H58" i="4"/>
  <c r="I58" i="4"/>
  <c r="E58" i="4"/>
  <c r="K58" i="4" s="1"/>
  <c r="J56" i="4"/>
  <c r="L56" i="4" s="1"/>
  <c r="G57" i="4"/>
  <c r="F57" i="4"/>
  <c r="J57" i="4" s="1"/>
  <c r="N55" i="4"/>
  <c r="D55" i="5"/>
  <c r="F53" i="5"/>
  <c r="G53" i="5"/>
  <c r="AC51" i="2"/>
  <c r="C54" i="5"/>
  <c r="E54" i="5" s="1"/>
  <c r="M55" i="4"/>
  <c r="D58" i="4"/>
  <c r="C59" i="4"/>
  <c r="AD51" i="2"/>
  <c r="S53" i="2"/>
  <c r="AA53" i="2"/>
  <c r="W54" i="2"/>
  <c r="V54" i="2"/>
  <c r="AB52" i="2"/>
  <c r="C55" i="5" s="1"/>
  <c r="Y54" i="2"/>
  <c r="Z54" i="2"/>
  <c r="X54" i="2"/>
  <c r="A57" i="2"/>
  <c r="B56" i="2"/>
  <c r="C56" i="2" s="1"/>
  <c r="E55" i="2"/>
  <c r="O55" i="2" s="1"/>
  <c r="G55" i="2"/>
  <c r="Q55" i="2" s="1"/>
  <c r="H55" i="2"/>
  <c r="R55" i="2" s="1"/>
  <c r="D55" i="2"/>
  <c r="N55" i="2" s="1"/>
  <c r="F55" i="2"/>
  <c r="P55" i="2" s="1"/>
  <c r="M65" i="6" l="1"/>
  <c r="G58" i="4"/>
  <c r="F58" i="4"/>
  <c r="J58" i="4" s="1"/>
  <c r="I59" i="4"/>
  <c r="H59" i="4"/>
  <c r="E59" i="4"/>
  <c r="K59" i="4" s="1"/>
  <c r="L57" i="4"/>
  <c r="D57" i="5" s="1"/>
  <c r="E55" i="5"/>
  <c r="G55" i="5" s="1"/>
  <c r="M56" i="4"/>
  <c r="D56" i="5"/>
  <c r="F54" i="5"/>
  <c r="G54" i="5"/>
  <c r="N56" i="4"/>
  <c r="D59" i="4"/>
  <c r="C60" i="4"/>
  <c r="AB53" i="2"/>
  <c r="AD52" i="2"/>
  <c r="AC52" i="2"/>
  <c r="V55" i="2"/>
  <c r="X55" i="2"/>
  <c r="S54" i="2"/>
  <c r="AA54" i="2"/>
  <c r="Y55" i="2"/>
  <c r="Z55" i="2"/>
  <c r="W55" i="2"/>
  <c r="D56" i="2"/>
  <c r="N56" i="2" s="1"/>
  <c r="G56" i="2"/>
  <c r="Q56" i="2" s="1"/>
  <c r="H56" i="2"/>
  <c r="R56" i="2" s="1"/>
  <c r="E56" i="2"/>
  <c r="O56" i="2" s="1"/>
  <c r="F56" i="2"/>
  <c r="P56" i="2" s="1"/>
  <c r="A58" i="2"/>
  <c r="B57" i="2"/>
  <c r="C57" i="2" s="1"/>
  <c r="M66" i="6" l="1"/>
  <c r="I60" i="4"/>
  <c r="H60" i="4"/>
  <c r="E60" i="4"/>
  <c r="K60" i="4" s="1"/>
  <c r="F59" i="4"/>
  <c r="G59" i="4"/>
  <c r="L58" i="4"/>
  <c r="F55" i="5"/>
  <c r="AD53" i="2"/>
  <c r="C56" i="5"/>
  <c r="E56" i="5" s="1"/>
  <c r="D60" i="4"/>
  <c r="M57" i="4"/>
  <c r="N57" i="4"/>
  <c r="C61" i="4"/>
  <c r="AC53" i="2"/>
  <c r="AB54" i="2"/>
  <c r="V56" i="2"/>
  <c r="S55" i="2"/>
  <c r="AA55" i="2"/>
  <c r="X56" i="2"/>
  <c r="Z56" i="2"/>
  <c r="W56" i="2"/>
  <c r="Y56" i="2"/>
  <c r="D57" i="2"/>
  <c r="N57" i="2" s="1"/>
  <c r="G57" i="2"/>
  <c r="Q57" i="2" s="1"/>
  <c r="E57" i="2"/>
  <c r="O57" i="2" s="1"/>
  <c r="F57" i="2"/>
  <c r="P57" i="2" s="1"/>
  <c r="H57" i="2"/>
  <c r="R57" i="2" s="1"/>
  <c r="A59" i="2"/>
  <c r="B58" i="2"/>
  <c r="C58" i="2" s="1"/>
  <c r="M67" i="6" l="1"/>
  <c r="G60" i="4"/>
  <c r="F60" i="4"/>
  <c r="I61" i="4"/>
  <c r="H61" i="4"/>
  <c r="E61" i="4"/>
  <c r="K61" i="4" s="1"/>
  <c r="J59" i="4"/>
  <c r="L59" i="4" s="1"/>
  <c r="M58" i="4"/>
  <c r="D58" i="5"/>
  <c r="AD54" i="2"/>
  <c r="C57" i="5"/>
  <c r="E57" i="5" s="1"/>
  <c r="G56" i="5"/>
  <c r="F56" i="5"/>
  <c r="N58" i="4"/>
  <c r="D61" i="4"/>
  <c r="C62" i="4"/>
  <c r="AC54" i="2"/>
  <c r="AB55" i="2"/>
  <c r="V57" i="2"/>
  <c r="Z57" i="2"/>
  <c r="X57" i="2"/>
  <c r="S56" i="2"/>
  <c r="W57" i="2"/>
  <c r="Y57" i="2"/>
  <c r="AA56" i="2"/>
  <c r="D58" i="2"/>
  <c r="N58" i="2" s="1"/>
  <c r="E58" i="2"/>
  <c r="O58" i="2" s="1"/>
  <c r="F58" i="2"/>
  <c r="P58" i="2" s="1"/>
  <c r="G58" i="2"/>
  <c r="Q58" i="2" s="1"/>
  <c r="H58" i="2"/>
  <c r="R58" i="2" s="1"/>
  <c r="A60" i="2"/>
  <c r="B59" i="2"/>
  <c r="C59" i="2" s="1"/>
  <c r="M68" i="6" l="1"/>
  <c r="H62" i="4"/>
  <c r="E62" i="4"/>
  <c r="K62" i="4" s="1"/>
  <c r="I62" i="4"/>
  <c r="G61" i="4"/>
  <c r="F61" i="4"/>
  <c r="J61" i="4" s="1"/>
  <c r="J60" i="4"/>
  <c r="L60" i="4" s="1"/>
  <c r="D60" i="5" s="1"/>
  <c r="M59" i="4"/>
  <c r="D59" i="5"/>
  <c r="AD55" i="2"/>
  <c r="C58" i="5"/>
  <c r="E58" i="5" s="1"/>
  <c r="F57" i="5"/>
  <c r="G57" i="5"/>
  <c r="N59" i="4"/>
  <c r="D62" i="4"/>
  <c r="C63" i="4"/>
  <c r="AB56" i="2"/>
  <c r="AC55" i="2"/>
  <c r="V58" i="2"/>
  <c r="W58" i="2"/>
  <c r="Z58" i="2"/>
  <c r="Y58" i="2"/>
  <c r="X58" i="2"/>
  <c r="S57" i="2"/>
  <c r="AA57" i="2"/>
  <c r="E59" i="2"/>
  <c r="O59" i="2" s="1"/>
  <c r="G59" i="2"/>
  <c r="Q59" i="2" s="1"/>
  <c r="H59" i="2"/>
  <c r="R59" i="2" s="1"/>
  <c r="D59" i="2"/>
  <c r="N59" i="2" s="1"/>
  <c r="F59" i="2"/>
  <c r="P59" i="2" s="1"/>
  <c r="A61" i="2"/>
  <c r="B60" i="2"/>
  <c r="C60" i="2" s="1"/>
  <c r="M69" i="6" l="1"/>
  <c r="H63" i="4"/>
  <c r="I63" i="4"/>
  <c r="E63" i="4"/>
  <c r="K63" i="4" s="1"/>
  <c r="G62" i="4"/>
  <c r="F62" i="4"/>
  <c r="J62" i="4" s="1"/>
  <c r="L61" i="4"/>
  <c r="N60" i="4"/>
  <c r="M60" i="4"/>
  <c r="AD56" i="2"/>
  <c r="C59" i="5"/>
  <c r="E59" i="5" s="1"/>
  <c r="F58" i="5"/>
  <c r="G58" i="5"/>
  <c r="D63" i="4"/>
  <c r="C64" i="4"/>
  <c r="AC56" i="2"/>
  <c r="X59" i="2"/>
  <c r="W59" i="2"/>
  <c r="V59" i="2"/>
  <c r="AB57" i="2"/>
  <c r="C60" i="5" s="1"/>
  <c r="E60" i="5" s="1"/>
  <c r="Z59" i="2"/>
  <c r="S58" i="2"/>
  <c r="Y59" i="2"/>
  <c r="AA58" i="2"/>
  <c r="D60" i="2"/>
  <c r="N60" i="2" s="1"/>
  <c r="H60" i="2"/>
  <c r="R60" i="2" s="1"/>
  <c r="E60" i="2"/>
  <c r="O60" i="2" s="1"/>
  <c r="G60" i="2"/>
  <c r="Q60" i="2" s="1"/>
  <c r="F60" i="2"/>
  <c r="P60" i="2" s="1"/>
  <c r="A62" i="2"/>
  <c r="B61" i="2"/>
  <c r="C61" i="2" s="1"/>
  <c r="M70" i="6" l="1"/>
  <c r="G63" i="4"/>
  <c r="F63" i="4"/>
  <c r="J63" i="4" s="1"/>
  <c r="E64" i="4"/>
  <c r="K64" i="4" s="1"/>
  <c r="H64" i="4"/>
  <c r="I64" i="4"/>
  <c r="L62" i="4"/>
  <c r="D62" i="5" s="1"/>
  <c r="M61" i="4"/>
  <c r="D61" i="5"/>
  <c r="G60" i="5"/>
  <c r="F60" i="5"/>
  <c r="F59" i="5"/>
  <c r="G59" i="5"/>
  <c r="N61" i="4"/>
  <c r="D64" i="4"/>
  <c r="C65" i="4"/>
  <c r="S59" i="2"/>
  <c r="AB58" i="2"/>
  <c r="Z60" i="2"/>
  <c r="V60" i="2"/>
  <c r="AC57" i="2"/>
  <c r="AD57" i="2"/>
  <c r="AA59" i="2"/>
  <c r="X60" i="2"/>
  <c r="Y60" i="2"/>
  <c r="W60" i="2"/>
  <c r="A63" i="2"/>
  <c r="B62" i="2"/>
  <c r="C62" i="2" s="1"/>
  <c r="G61" i="2"/>
  <c r="Q61" i="2" s="1"/>
  <c r="E61" i="2"/>
  <c r="O61" i="2" s="1"/>
  <c r="H61" i="2"/>
  <c r="R61" i="2" s="1"/>
  <c r="F61" i="2"/>
  <c r="P61" i="2" s="1"/>
  <c r="D61" i="2"/>
  <c r="N61" i="2" s="1"/>
  <c r="M71" i="6" l="1"/>
  <c r="H65" i="4"/>
  <c r="I65" i="4"/>
  <c r="E65" i="4"/>
  <c r="K65" i="4" s="1"/>
  <c r="F64" i="4"/>
  <c r="G64" i="4"/>
  <c r="L63" i="4"/>
  <c r="N62" i="4"/>
  <c r="M62" i="4"/>
  <c r="AC58" i="2"/>
  <c r="C61" i="5"/>
  <c r="E61" i="5" s="1"/>
  <c r="D65" i="4"/>
  <c r="C66" i="4"/>
  <c r="AB59" i="2"/>
  <c r="AD58" i="2"/>
  <c r="V61" i="2"/>
  <c r="X61" i="2"/>
  <c r="Z61" i="2"/>
  <c r="W61" i="2"/>
  <c r="S60" i="2"/>
  <c r="AA60" i="2"/>
  <c r="Y61" i="2"/>
  <c r="D62" i="2"/>
  <c r="N62" i="2" s="1"/>
  <c r="E62" i="2"/>
  <c r="O62" i="2" s="1"/>
  <c r="F62" i="2"/>
  <c r="P62" i="2" s="1"/>
  <c r="G62" i="2"/>
  <c r="Q62" i="2" s="1"/>
  <c r="H62" i="2"/>
  <c r="R62" i="2" s="1"/>
  <c r="A64" i="2"/>
  <c r="B63" i="2"/>
  <c r="C63" i="2" s="1"/>
  <c r="M72" i="6" l="1"/>
  <c r="J64" i="4"/>
  <c r="L64" i="4" s="1"/>
  <c r="H66" i="4"/>
  <c r="I66" i="4"/>
  <c r="E66" i="4"/>
  <c r="K66" i="4" s="1"/>
  <c r="G65" i="4"/>
  <c r="F65" i="4"/>
  <c r="J65" i="4" s="1"/>
  <c r="N63" i="4"/>
  <c r="D63" i="5"/>
  <c r="F61" i="5"/>
  <c r="G61" i="5"/>
  <c r="AC59" i="2"/>
  <c r="C62" i="5"/>
  <c r="E62" i="5" s="1"/>
  <c r="M63" i="4"/>
  <c r="D66" i="4"/>
  <c r="C67" i="4"/>
  <c r="AD59" i="2"/>
  <c r="S61" i="2"/>
  <c r="V62" i="2"/>
  <c r="AB60" i="2"/>
  <c r="C63" i="5" s="1"/>
  <c r="AA61" i="2"/>
  <c r="X62" i="2"/>
  <c r="Z62" i="2"/>
  <c r="Y62" i="2"/>
  <c r="W62" i="2"/>
  <c r="E63" i="2"/>
  <c r="O63" i="2" s="1"/>
  <c r="G63" i="2"/>
  <c r="Q63" i="2" s="1"/>
  <c r="F63" i="2"/>
  <c r="P63" i="2" s="1"/>
  <c r="H63" i="2"/>
  <c r="R63" i="2" s="1"/>
  <c r="D63" i="2"/>
  <c r="N63" i="2" s="1"/>
  <c r="A65" i="2"/>
  <c r="B64" i="2"/>
  <c r="C64" i="2" s="1"/>
  <c r="M73" i="6" l="1"/>
  <c r="I67" i="4"/>
  <c r="E67" i="4"/>
  <c r="K67" i="4" s="1"/>
  <c r="H67" i="4"/>
  <c r="G66" i="4"/>
  <c r="F66" i="4"/>
  <c r="J66" i="4" s="1"/>
  <c r="L65" i="4"/>
  <c r="D65" i="5" s="1"/>
  <c r="E63" i="5"/>
  <c r="G63" i="5" s="1"/>
  <c r="M64" i="4"/>
  <c r="D64" i="5"/>
  <c r="F62" i="5"/>
  <c r="G62" i="5"/>
  <c r="N64" i="4"/>
  <c r="D67" i="4"/>
  <c r="C68" i="4"/>
  <c r="Z63" i="2"/>
  <c r="W63" i="2"/>
  <c r="Y63" i="2"/>
  <c r="AC60" i="2"/>
  <c r="AD60" i="2"/>
  <c r="S62" i="2"/>
  <c r="V63" i="2"/>
  <c r="AA62" i="2"/>
  <c r="X63" i="2"/>
  <c r="AB61" i="2"/>
  <c r="C64" i="5" s="1"/>
  <c r="D64" i="2"/>
  <c r="N64" i="2" s="1"/>
  <c r="E64" i="2"/>
  <c r="O64" i="2" s="1"/>
  <c r="G64" i="2"/>
  <c r="Q64" i="2" s="1"/>
  <c r="H64" i="2"/>
  <c r="R64" i="2" s="1"/>
  <c r="F64" i="2"/>
  <c r="P64" i="2" s="1"/>
  <c r="A66" i="2"/>
  <c r="B65" i="2"/>
  <c r="C65" i="2" s="1"/>
  <c r="M74" i="6" l="1"/>
  <c r="F67" i="4"/>
  <c r="G67" i="4"/>
  <c r="I68" i="4"/>
  <c r="H68" i="4"/>
  <c r="E68" i="4"/>
  <c r="K68" i="4" s="1"/>
  <c r="L66" i="4"/>
  <c r="D66" i="5" s="1"/>
  <c r="F63" i="5"/>
  <c r="E64" i="5"/>
  <c r="G64" i="5" s="1"/>
  <c r="D68" i="4"/>
  <c r="M65" i="4"/>
  <c r="N65" i="4"/>
  <c r="C69" i="4"/>
  <c r="S63" i="2"/>
  <c r="AC61" i="2"/>
  <c r="AD61" i="2"/>
  <c r="Y64" i="2"/>
  <c r="X64" i="2"/>
  <c r="Z64" i="2"/>
  <c r="W64" i="2"/>
  <c r="AA63" i="2"/>
  <c r="V64" i="2"/>
  <c r="AB62" i="2"/>
  <c r="C65" i="5" s="1"/>
  <c r="E65" i="5" s="1"/>
  <c r="A67" i="2"/>
  <c r="B66" i="2"/>
  <c r="C66" i="2" s="1"/>
  <c r="G65" i="2"/>
  <c r="Q65" i="2" s="1"/>
  <c r="D65" i="2"/>
  <c r="N65" i="2" s="1"/>
  <c r="E65" i="2"/>
  <c r="O65" i="2" s="1"/>
  <c r="F65" i="2"/>
  <c r="P65" i="2" s="1"/>
  <c r="H65" i="2"/>
  <c r="R65" i="2" s="1"/>
  <c r="M75" i="6" l="1"/>
  <c r="I69" i="4"/>
  <c r="H69" i="4"/>
  <c r="E69" i="4"/>
  <c r="K69" i="4" s="1"/>
  <c r="G68" i="4"/>
  <c r="F68" i="4"/>
  <c r="J68" i="4" s="1"/>
  <c r="J67" i="4"/>
  <c r="L67" i="4" s="1"/>
  <c r="F64" i="5"/>
  <c r="G65" i="5"/>
  <c r="F65" i="5"/>
  <c r="D69" i="4"/>
  <c r="M66" i="4"/>
  <c r="N66" i="4"/>
  <c r="C70" i="4"/>
  <c r="S64" i="2"/>
  <c r="AB63" i="2"/>
  <c r="Z65" i="2"/>
  <c r="AD62" i="2"/>
  <c r="AC62" i="2"/>
  <c r="X65" i="2"/>
  <c r="AA64" i="2"/>
  <c r="Y65" i="2"/>
  <c r="W65" i="2"/>
  <c r="V65" i="2"/>
  <c r="E66" i="2"/>
  <c r="O66" i="2" s="1"/>
  <c r="D66" i="2"/>
  <c r="N66" i="2" s="1"/>
  <c r="F66" i="2"/>
  <c r="P66" i="2" s="1"/>
  <c r="G66" i="2"/>
  <c r="Q66" i="2" s="1"/>
  <c r="H66" i="2"/>
  <c r="R66" i="2" s="1"/>
  <c r="A68" i="2"/>
  <c r="B67" i="2"/>
  <c r="C67" i="2" s="1"/>
  <c r="M76" i="6" l="1"/>
  <c r="H70" i="4"/>
  <c r="E70" i="4"/>
  <c r="K70" i="4" s="1"/>
  <c r="I70" i="4"/>
  <c r="G69" i="4"/>
  <c r="F69" i="4"/>
  <c r="J69" i="4" s="1"/>
  <c r="L68" i="4"/>
  <c r="M67" i="4"/>
  <c r="D67" i="5"/>
  <c r="AD63" i="2"/>
  <c r="C66" i="5"/>
  <c r="E66" i="5" s="1"/>
  <c r="N67" i="4"/>
  <c r="D70" i="4"/>
  <c r="C71" i="4"/>
  <c r="AB64" i="2"/>
  <c r="AA65" i="2"/>
  <c r="AC63" i="2"/>
  <c r="S65" i="2"/>
  <c r="Y66" i="2"/>
  <c r="X66" i="2"/>
  <c r="V66" i="2"/>
  <c r="W66" i="2"/>
  <c r="Z66" i="2"/>
  <c r="E67" i="2"/>
  <c r="O67" i="2" s="1"/>
  <c r="F67" i="2"/>
  <c r="P67" i="2" s="1"/>
  <c r="G67" i="2"/>
  <c r="Q67" i="2" s="1"/>
  <c r="H67" i="2"/>
  <c r="R67" i="2" s="1"/>
  <c r="D67" i="2"/>
  <c r="N67" i="2" s="1"/>
  <c r="A69" i="2"/>
  <c r="B68" i="2"/>
  <c r="C68" i="2" s="1"/>
  <c r="M77" i="6" l="1"/>
  <c r="H71" i="4"/>
  <c r="I71" i="4"/>
  <c r="E71" i="4"/>
  <c r="K71" i="4" s="1"/>
  <c r="G70" i="4"/>
  <c r="F70" i="4"/>
  <c r="J70" i="4" s="1"/>
  <c r="L69" i="4"/>
  <c r="N68" i="4"/>
  <c r="D68" i="5"/>
  <c r="G66" i="5"/>
  <c r="F66" i="5"/>
  <c r="AD64" i="2"/>
  <c r="C67" i="5"/>
  <c r="E67" i="5" s="1"/>
  <c r="M68" i="4"/>
  <c r="D71" i="4"/>
  <c r="C72" i="4"/>
  <c r="AC64" i="2"/>
  <c r="AB65" i="2"/>
  <c r="S66" i="2"/>
  <c r="Y67" i="2"/>
  <c r="X67" i="2"/>
  <c r="AA66" i="2"/>
  <c r="W67" i="2"/>
  <c r="V67" i="2"/>
  <c r="Z67" i="2"/>
  <c r="A70" i="2"/>
  <c r="B69" i="2"/>
  <c r="C69" i="2" s="1"/>
  <c r="D68" i="2"/>
  <c r="N68" i="2" s="1"/>
  <c r="H68" i="2"/>
  <c r="R68" i="2" s="1"/>
  <c r="E68" i="2"/>
  <c r="O68" i="2" s="1"/>
  <c r="G68" i="2"/>
  <c r="Q68" i="2" s="1"/>
  <c r="F68" i="2"/>
  <c r="P68" i="2" s="1"/>
  <c r="M78" i="6" l="1"/>
  <c r="E72" i="4"/>
  <c r="K72" i="4" s="1"/>
  <c r="H72" i="4"/>
  <c r="I72" i="4"/>
  <c r="G71" i="4"/>
  <c r="F71" i="4"/>
  <c r="J71" i="4" s="1"/>
  <c r="L70" i="4"/>
  <c r="N69" i="4"/>
  <c r="D69" i="5"/>
  <c r="AD65" i="2"/>
  <c r="C68" i="5"/>
  <c r="E68" i="5" s="1"/>
  <c r="G67" i="5"/>
  <c r="F67" i="5"/>
  <c r="M69" i="4"/>
  <c r="D72" i="4"/>
  <c r="C73" i="4"/>
  <c r="AC65" i="2"/>
  <c r="AB66" i="2"/>
  <c r="S67" i="2"/>
  <c r="Y68" i="2"/>
  <c r="V68" i="2"/>
  <c r="X68" i="2"/>
  <c r="W68" i="2"/>
  <c r="Z68" i="2"/>
  <c r="AA67" i="2"/>
  <c r="G69" i="2"/>
  <c r="Q69" i="2" s="1"/>
  <c r="H69" i="2"/>
  <c r="R69" i="2" s="1"/>
  <c r="D69" i="2"/>
  <c r="N69" i="2" s="1"/>
  <c r="F69" i="2"/>
  <c r="P69" i="2" s="1"/>
  <c r="E69" i="2"/>
  <c r="O69" i="2" s="1"/>
  <c r="A71" i="2"/>
  <c r="B70" i="2"/>
  <c r="C70" i="2" s="1"/>
  <c r="M79" i="6" l="1"/>
  <c r="H73" i="4"/>
  <c r="I73" i="4"/>
  <c r="E73" i="4"/>
  <c r="K73" i="4" s="1"/>
  <c r="F72" i="4"/>
  <c r="G72" i="4"/>
  <c r="L71" i="4"/>
  <c r="D71" i="5" s="1"/>
  <c r="M70" i="4"/>
  <c r="D70" i="5"/>
  <c r="AC66" i="2"/>
  <c r="C69" i="5"/>
  <c r="E69" i="5" s="1"/>
  <c r="G68" i="5"/>
  <c r="F68" i="5"/>
  <c r="N70" i="4"/>
  <c r="D73" i="4"/>
  <c r="C74" i="4"/>
  <c r="S68" i="2"/>
  <c r="AB67" i="2"/>
  <c r="AD66" i="2"/>
  <c r="AA68" i="2"/>
  <c r="Y69" i="2"/>
  <c r="X69" i="2"/>
  <c r="W69" i="2"/>
  <c r="V69" i="2"/>
  <c r="Z69" i="2"/>
  <c r="A72" i="2"/>
  <c r="B71" i="2"/>
  <c r="C71" i="2" s="1"/>
  <c r="E70" i="2"/>
  <c r="O70" i="2" s="1"/>
  <c r="F70" i="2"/>
  <c r="P70" i="2" s="1"/>
  <c r="G70" i="2"/>
  <c r="Q70" i="2" s="1"/>
  <c r="D70" i="2"/>
  <c r="N70" i="2" s="1"/>
  <c r="H70" i="2"/>
  <c r="R70" i="2" s="1"/>
  <c r="M80" i="6" l="1"/>
  <c r="G73" i="4"/>
  <c r="F73" i="4"/>
  <c r="J73" i="4" s="1"/>
  <c r="H74" i="4"/>
  <c r="I74" i="4"/>
  <c r="E74" i="4"/>
  <c r="K74" i="4" s="1"/>
  <c r="J72" i="4"/>
  <c r="L72" i="4" s="1"/>
  <c r="D72" i="5" s="1"/>
  <c r="M71" i="4"/>
  <c r="AD67" i="2"/>
  <c r="C70" i="5"/>
  <c r="E70" i="5" s="1"/>
  <c r="G69" i="5"/>
  <c r="F69" i="5"/>
  <c r="N71" i="4"/>
  <c r="D74" i="4"/>
  <c r="C75" i="4"/>
  <c r="AB68" i="2"/>
  <c r="AC67" i="2"/>
  <c r="Z70" i="2"/>
  <c r="V70" i="2"/>
  <c r="X70" i="2"/>
  <c r="Y70" i="2"/>
  <c r="AA69" i="2"/>
  <c r="W70" i="2"/>
  <c r="S69" i="2"/>
  <c r="E71" i="2"/>
  <c r="O71" i="2" s="1"/>
  <c r="F71" i="2"/>
  <c r="P71" i="2" s="1"/>
  <c r="G71" i="2"/>
  <c r="Q71" i="2" s="1"/>
  <c r="H71" i="2"/>
  <c r="R71" i="2" s="1"/>
  <c r="D71" i="2"/>
  <c r="N71" i="2" s="1"/>
  <c r="A73" i="2"/>
  <c r="B72" i="2"/>
  <c r="C72" i="2" s="1"/>
  <c r="M81" i="6" l="1"/>
  <c r="G74" i="4"/>
  <c r="F74" i="4"/>
  <c r="J74" i="4" s="1"/>
  <c r="I75" i="4"/>
  <c r="E75" i="4"/>
  <c r="K75" i="4" s="1"/>
  <c r="H75" i="4"/>
  <c r="L73" i="4"/>
  <c r="N72" i="4"/>
  <c r="M72" i="4"/>
  <c r="AD68" i="2"/>
  <c r="C71" i="5"/>
  <c r="E71" i="5" s="1"/>
  <c r="G70" i="5"/>
  <c r="F70" i="5"/>
  <c r="D75" i="4"/>
  <c r="C76" i="4"/>
  <c r="AB69" i="2"/>
  <c r="AC68" i="2"/>
  <c r="AA70" i="2"/>
  <c r="Y71" i="2"/>
  <c r="W71" i="2"/>
  <c r="X71" i="2"/>
  <c r="S70" i="2"/>
  <c r="V71" i="2"/>
  <c r="Z71" i="2"/>
  <c r="D72" i="2"/>
  <c r="N72" i="2" s="1"/>
  <c r="G72" i="2"/>
  <c r="Q72" i="2" s="1"/>
  <c r="H72" i="2"/>
  <c r="R72" i="2" s="1"/>
  <c r="E72" i="2"/>
  <c r="O72" i="2" s="1"/>
  <c r="F72" i="2"/>
  <c r="P72" i="2" s="1"/>
  <c r="A74" i="2"/>
  <c r="B73" i="2"/>
  <c r="C73" i="2" s="1"/>
  <c r="M82" i="6" l="1"/>
  <c r="I76" i="4"/>
  <c r="H76" i="4"/>
  <c r="E76" i="4"/>
  <c r="K76" i="4" s="1"/>
  <c r="F75" i="4"/>
  <c r="G75" i="4"/>
  <c r="L74" i="4"/>
  <c r="D74" i="5" s="1"/>
  <c r="M73" i="4"/>
  <c r="D73" i="5"/>
  <c r="AC69" i="2"/>
  <c r="C72" i="5"/>
  <c r="E72" i="5" s="1"/>
  <c r="G71" i="5"/>
  <c r="F71" i="5"/>
  <c r="N73" i="4"/>
  <c r="D76" i="4"/>
  <c r="C77" i="4"/>
  <c r="AD69" i="2"/>
  <c r="AB70" i="2"/>
  <c r="V72" i="2"/>
  <c r="Y72" i="2"/>
  <c r="S71" i="2"/>
  <c r="X72" i="2"/>
  <c r="AA71" i="2"/>
  <c r="W72" i="2"/>
  <c r="Z72" i="2"/>
  <c r="G73" i="2"/>
  <c r="Q73" i="2" s="1"/>
  <c r="F73" i="2"/>
  <c r="P73" i="2" s="1"/>
  <c r="H73" i="2"/>
  <c r="R73" i="2" s="1"/>
  <c r="D73" i="2"/>
  <c r="N73" i="2" s="1"/>
  <c r="E73" i="2"/>
  <c r="O73" i="2" s="1"/>
  <c r="A75" i="2"/>
  <c r="B74" i="2"/>
  <c r="C74" i="2" s="1"/>
  <c r="M83" i="6" l="1"/>
  <c r="I77" i="4"/>
  <c r="H77" i="4"/>
  <c r="E77" i="4"/>
  <c r="K77" i="4" s="1"/>
  <c r="G76" i="4"/>
  <c r="F76" i="4"/>
  <c r="J76" i="4" s="1"/>
  <c r="J75" i="4"/>
  <c r="L75" i="4" s="1"/>
  <c r="D75" i="5" s="1"/>
  <c r="AD70" i="2"/>
  <c r="C73" i="5"/>
  <c r="E73" i="5" s="1"/>
  <c r="F72" i="5"/>
  <c r="G72" i="5"/>
  <c r="D77" i="4"/>
  <c r="M74" i="4"/>
  <c r="N74" i="4"/>
  <c r="C78" i="4"/>
  <c r="AB71" i="2"/>
  <c r="AC70" i="2"/>
  <c r="S72" i="2"/>
  <c r="Y73" i="2"/>
  <c r="AA72" i="2"/>
  <c r="Z73" i="2"/>
  <c r="W73" i="2"/>
  <c r="V73" i="2"/>
  <c r="X73" i="2"/>
  <c r="D74" i="2"/>
  <c r="N74" i="2" s="1"/>
  <c r="E74" i="2"/>
  <c r="O74" i="2" s="1"/>
  <c r="F74" i="2"/>
  <c r="P74" i="2" s="1"/>
  <c r="G74" i="2"/>
  <c r="Q74" i="2" s="1"/>
  <c r="H74" i="2"/>
  <c r="R74" i="2" s="1"/>
  <c r="A76" i="2"/>
  <c r="B75" i="2"/>
  <c r="C75" i="2" s="1"/>
  <c r="M84" i="6" l="1"/>
  <c r="H78" i="4"/>
  <c r="I78" i="4"/>
  <c r="E78" i="4"/>
  <c r="K78" i="4" s="1"/>
  <c r="G77" i="4"/>
  <c r="F77" i="4"/>
  <c r="J77" i="4" s="1"/>
  <c r="L76" i="4"/>
  <c r="AD71" i="2"/>
  <c r="C74" i="5"/>
  <c r="E74" i="5" s="1"/>
  <c r="G73" i="5"/>
  <c r="F73" i="5"/>
  <c r="D78" i="4"/>
  <c r="M75" i="4"/>
  <c r="N75" i="4"/>
  <c r="C79" i="4"/>
  <c r="AC71" i="2"/>
  <c r="AB72" i="2"/>
  <c r="V74" i="2"/>
  <c r="Z74" i="2"/>
  <c r="S73" i="2"/>
  <c r="Y74" i="2"/>
  <c r="X74" i="2"/>
  <c r="AA73" i="2"/>
  <c r="W74" i="2"/>
  <c r="G75" i="2"/>
  <c r="Q75" i="2" s="1"/>
  <c r="E75" i="2"/>
  <c r="O75" i="2" s="1"/>
  <c r="H75" i="2"/>
  <c r="R75" i="2" s="1"/>
  <c r="D75" i="2"/>
  <c r="N75" i="2" s="1"/>
  <c r="F75" i="2"/>
  <c r="P75" i="2" s="1"/>
  <c r="A77" i="2"/>
  <c r="B76" i="2"/>
  <c r="C76" i="2" s="1"/>
  <c r="M85" i="6" l="1"/>
  <c r="H79" i="4"/>
  <c r="I79" i="4"/>
  <c r="E79" i="4"/>
  <c r="K79" i="4" s="1"/>
  <c r="G78" i="4"/>
  <c r="F78" i="4"/>
  <c r="J78" i="4" s="1"/>
  <c r="L77" i="4"/>
  <c r="D77" i="5" s="1"/>
  <c r="M76" i="4"/>
  <c r="D76" i="5"/>
  <c r="AD72" i="2"/>
  <c r="C75" i="5"/>
  <c r="E75" i="5" s="1"/>
  <c r="F74" i="5"/>
  <c r="G74" i="5"/>
  <c r="N76" i="4"/>
  <c r="D79" i="4"/>
  <c r="C80" i="4"/>
  <c r="AC72" i="2"/>
  <c r="Y75" i="2"/>
  <c r="AB73" i="2"/>
  <c r="C76" i="5" s="1"/>
  <c r="X75" i="2"/>
  <c r="Z75" i="2"/>
  <c r="S74" i="2"/>
  <c r="V75" i="2"/>
  <c r="W75" i="2"/>
  <c r="AA74" i="2"/>
  <c r="D76" i="2"/>
  <c r="N76" i="2" s="1"/>
  <c r="E76" i="2"/>
  <c r="O76" i="2" s="1"/>
  <c r="G76" i="2"/>
  <c r="Q76" i="2" s="1"/>
  <c r="H76" i="2"/>
  <c r="R76" i="2" s="1"/>
  <c r="F76" i="2"/>
  <c r="P76" i="2" s="1"/>
  <c r="A78" i="2"/>
  <c r="B77" i="2"/>
  <c r="C77" i="2" s="1"/>
  <c r="M86" i="6" l="1"/>
  <c r="E80" i="4"/>
  <c r="K80" i="4" s="1"/>
  <c r="H80" i="4"/>
  <c r="I80" i="4"/>
  <c r="G79" i="4"/>
  <c r="F79" i="4"/>
  <c r="J79" i="4" s="1"/>
  <c r="L78" i="4"/>
  <c r="D78" i="5" s="1"/>
  <c r="E76" i="5"/>
  <c r="G76" i="5" s="1"/>
  <c r="F75" i="5"/>
  <c r="G75" i="5"/>
  <c r="D80" i="4"/>
  <c r="M77" i="4"/>
  <c r="N77" i="4"/>
  <c r="C81" i="4"/>
  <c r="AB74" i="2"/>
  <c r="W76" i="2"/>
  <c r="AC73" i="2"/>
  <c r="AD73" i="2"/>
  <c r="Z76" i="2"/>
  <c r="S75" i="2"/>
  <c r="V76" i="2"/>
  <c r="X76" i="2"/>
  <c r="Y76" i="2"/>
  <c r="AA75" i="2"/>
  <c r="H77" i="2"/>
  <c r="R77" i="2" s="1"/>
  <c r="D77" i="2"/>
  <c r="N77" i="2" s="1"/>
  <c r="E77" i="2"/>
  <c r="O77" i="2" s="1"/>
  <c r="F77" i="2"/>
  <c r="P77" i="2" s="1"/>
  <c r="G77" i="2"/>
  <c r="Q77" i="2" s="1"/>
  <c r="A79" i="2"/>
  <c r="B78" i="2"/>
  <c r="C78" i="2" s="1"/>
  <c r="M87" i="6" l="1"/>
  <c r="F80" i="4"/>
  <c r="J80" i="4" s="1"/>
  <c r="G80" i="4"/>
  <c r="H81" i="4"/>
  <c r="I81" i="4"/>
  <c r="E81" i="4"/>
  <c r="K81" i="4" s="1"/>
  <c r="F76" i="5"/>
  <c r="L79" i="4"/>
  <c r="D79" i="5" s="1"/>
  <c r="AD74" i="2"/>
  <c r="C77" i="5"/>
  <c r="E77" i="5" s="1"/>
  <c r="M78" i="4"/>
  <c r="N78" i="4"/>
  <c r="D81" i="4"/>
  <c r="C82" i="4"/>
  <c r="AC74" i="2"/>
  <c r="S76" i="2"/>
  <c r="X77" i="2"/>
  <c r="Y77" i="2"/>
  <c r="W77" i="2"/>
  <c r="Z77" i="2"/>
  <c r="AA76" i="2"/>
  <c r="V77" i="2"/>
  <c r="AB75" i="2"/>
  <c r="C78" i="5" s="1"/>
  <c r="E78" i="5" s="1"/>
  <c r="D78" i="2"/>
  <c r="N78" i="2" s="1"/>
  <c r="E78" i="2"/>
  <c r="O78" i="2" s="1"/>
  <c r="F78" i="2"/>
  <c r="P78" i="2" s="1"/>
  <c r="G78" i="2"/>
  <c r="Q78" i="2" s="1"/>
  <c r="H78" i="2"/>
  <c r="R78" i="2" s="1"/>
  <c r="A80" i="2"/>
  <c r="B79" i="2"/>
  <c r="C79" i="2" s="1"/>
  <c r="M88" i="6" l="1"/>
  <c r="H82" i="4"/>
  <c r="I82" i="4"/>
  <c r="E82" i="4"/>
  <c r="K82" i="4" s="1"/>
  <c r="G81" i="4"/>
  <c r="F81" i="4"/>
  <c r="J81" i="4" s="1"/>
  <c r="L80" i="4"/>
  <c r="M79" i="4"/>
  <c r="N79" i="4"/>
  <c r="F77" i="5"/>
  <c r="G77" i="5"/>
  <c r="F78" i="5"/>
  <c r="G78" i="5"/>
  <c r="D82" i="4"/>
  <c r="C83" i="4"/>
  <c r="AB76" i="2"/>
  <c r="AA77" i="2"/>
  <c r="W78" i="2"/>
  <c r="AD75" i="2"/>
  <c r="AC75" i="2"/>
  <c r="S77" i="2"/>
  <c r="Y78" i="2"/>
  <c r="V78" i="2"/>
  <c r="Z78" i="2"/>
  <c r="X78" i="2"/>
  <c r="E79" i="2"/>
  <c r="O79" i="2" s="1"/>
  <c r="G79" i="2"/>
  <c r="Q79" i="2" s="1"/>
  <c r="F79" i="2"/>
  <c r="P79" i="2" s="1"/>
  <c r="D79" i="2"/>
  <c r="N79" i="2" s="1"/>
  <c r="H79" i="2"/>
  <c r="R79" i="2" s="1"/>
  <c r="A81" i="2"/>
  <c r="B80" i="2"/>
  <c r="C80" i="2" s="1"/>
  <c r="M89" i="6" l="1"/>
  <c r="I83" i="4"/>
  <c r="H83" i="4"/>
  <c r="E83" i="4"/>
  <c r="K83" i="4" s="1"/>
  <c r="G82" i="4"/>
  <c r="F82" i="4"/>
  <c r="J82" i="4" s="1"/>
  <c r="L81" i="4"/>
  <c r="D81" i="5" s="1"/>
  <c r="M80" i="4"/>
  <c r="D80" i="5"/>
  <c r="AD76" i="2"/>
  <c r="C79" i="5"/>
  <c r="E79" i="5" s="1"/>
  <c r="N80" i="4"/>
  <c r="D83" i="4"/>
  <c r="C84" i="4"/>
  <c r="AC76" i="2"/>
  <c r="AB77" i="2"/>
  <c r="V79" i="2"/>
  <c r="X79" i="2"/>
  <c r="AA78" i="2"/>
  <c r="Z79" i="2"/>
  <c r="Y79" i="2"/>
  <c r="S78" i="2"/>
  <c r="W79" i="2"/>
  <c r="D80" i="2"/>
  <c r="N80" i="2" s="1"/>
  <c r="E80" i="2"/>
  <c r="O80" i="2" s="1"/>
  <c r="G80" i="2"/>
  <c r="Q80" i="2" s="1"/>
  <c r="H80" i="2"/>
  <c r="R80" i="2" s="1"/>
  <c r="F80" i="2"/>
  <c r="P80" i="2" s="1"/>
  <c r="A82" i="2"/>
  <c r="B81" i="2"/>
  <c r="C81" i="2" s="1"/>
  <c r="M90" i="6" l="1"/>
  <c r="F83" i="4"/>
  <c r="G83" i="4"/>
  <c r="I84" i="4"/>
  <c r="H84" i="4"/>
  <c r="E84" i="4"/>
  <c r="K84" i="4" s="1"/>
  <c r="L82" i="4"/>
  <c r="AD77" i="2"/>
  <c r="C80" i="5"/>
  <c r="E80" i="5" s="1"/>
  <c r="G79" i="5"/>
  <c r="F79" i="5"/>
  <c r="D84" i="4"/>
  <c r="M81" i="4"/>
  <c r="N81" i="4"/>
  <c r="C85" i="4"/>
  <c r="AC77" i="2"/>
  <c r="W80" i="2"/>
  <c r="V80" i="2"/>
  <c r="X80" i="2"/>
  <c r="AB78" i="2"/>
  <c r="C81" i="5" s="1"/>
  <c r="E81" i="5" s="1"/>
  <c r="Z80" i="2"/>
  <c r="Y80" i="2"/>
  <c r="S79" i="2"/>
  <c r="AA79" i="2"/>
  <c r="G81" i="2"/>
  <c r="Q81" i="2" s="1"/>
  <c r="D81" i="2"/>
  <c r="N81" i="2" s="1"/>
  <c r="E81" i="2"/>
  <c r="O81" i="2" s="1"/>
  <c r="F81" i="2"/>
  <c r="P81" i="2" s="1"/>
  <c r="H81" i="2"/>
  <c r="R81" i="2" s="1"/>
  <c r="A83" i="2"/>
  <c r="B82" i="2"/>
  <c r="C82" i="2" s="1"/>
  <c r="M91" i="6" l="1"/>
  <c r="G84" i="4"/>
  <c r="F84" i="4"/>
  <c r="J84" i="4" s="1"/>
  <c r="I85" i="4"/>
  <c r="H85" i="4"/>
  <c r="E85" i="4"/>
  <c r="K85" i="4" s="1"/>
  <c r="J83" i="4"/>
  <c r="L83" i="4" s="1"/>
  <c r="D83" i="5" s="1"/>
  <c r="N82" i="4"/>
  <c r="D82" i="5"/>
  <c r="G80" i="5"/>
  <c r="F80" i="5"/>
  <c r="G81" i="5"/>
  <c r="F81" i="5"/>
  <c r="M82" i="4"/>
  <c r="D85" i="4"/>
  <c r="C86" i="4"/>
  <c r="Y81" i="2"/>
  <c r="AD78" i="2"/>
  <c r="AC78" i="2"/>
  <c r="V81" i="2"/>
  <c r="AB79" i="2"/>
  <c r="C82" i="5" s="1"/>
  <c r="S80" i="2"/>
  <c r="AA80" i="2"/>
  <c r="X81" i="2"/>
  <c r="Z81" i="2"/>
  <c r="W81" i="2"/>
  <c r="D82" i="2"/>
  <c r="N82" i="2" s="1"/>
  <c r="H82" i="2"/>
  <c r="R82" i="2" s="1"/>
  <c r="F82" i="2"/>
  <c r="P82" i="2" s="1"/>
  <c r="G82" i="2"/>
  <c r="Q82" i="2" s="1"/>
  <c r="E82" i="2"/>
  <c r="O82" i="2" s="1"/>
  <c r="A84" i="2"/>
  <c r="B83" i="2"/>
  <c r="C83" i="2" s="1"/>
  <c r="M92" i="6" l="1"/>
  <c r="H86" i="4"/>
  <c r="I86" i="4"/>
  <c r="E86" i="4"/>
  <c r="K86" i="4" s="1"/>
  <c r="G85" i="4"/>
  <c r="F85" i="4"/>
  <c r="J85" i="4" s="1"/>
  <c r="L84" i="4"/>
  <c r="E82" i="5"/>
  <c r="F82" i="5" s="1"/>
  <c r="D86" i="4"/>
  <c r="M83" i="4"/>
  <c r="N83" i="4"/>
  <c r="C87" i="4"/>
  <c r="AB80" i="2"/>
  <c r="S81" i="2"/>
  <c r="AD79" i="2"/>
  <c r="AC79" i="2"/>
  <c r="AA81" i="2"/>
  <c r="Y82" i="2"/>
  <c r="W82" i="2"/>
  <c r="X82" i="2"/>
  <c r="Z82" i="2"/>
  <c r="V82" i="2"/>
  <c r="E83" i="2"/>
  <c r="O83" i="2" s="1"/>
  <c r="F83" i="2"/>
  <c r="P83" i="2" s="1"/>
  <c r="G83" i="2"/>
  <c r="Q83" i="2" s="1"/>
  <c r="H83" i="2"/>
  <c r="R83" i="2" s="1"/>
  <c r="D83" i="2"/>
  <c r="N83" i="2" s="1"/>
  <c r="A85" i="2"/>
  <c r="B84" i="2"/>
  <c r="C84" i="2" s="1"/>
  <c r="M93" i="6" l="1"/>
  <c r="G86" i="4"/>
  <c r="F86" i="4"/>
  <c r="J86" i="4" s="1"/>
  <c r="H87" i="4"/>
  <c r="I87" i="4"/>
  <c r="E87" i="4"/>
  <c r="K87" i="4" s="1"/>
  <c r="L85" i="4"/>
  <c r="G82" i="5"/>
  <c r="M84" i="4"/>
  <c r="D84" i="5"/>
  <c r="AD80" i="2"/>
  <c r="C83" i="5"/>
  <c r="E83" i="5" s="1"/>
  <c r="N84" i="4"/>
  <c r="D87" i="4"/>
  <c r="C88" i="4"/>
  <c r="AC80" i="2"/>
  <c r="AB81" i="2"/>
  <c r="S82" i="2"/>
  <c r="AA82" i="2"/>
  <c r="V83" i="2"/>
  <c r="Y83" i="2"/>
  <c r="X83" i="2"/>
  <c r="Z83" i="2"/>
  <c r="W83" i="2"/>
  <c r="A86" i="2"/>
  <c r="B85" i="2"/>
  <c r="C85" i="2" s="1"/>
  <c r="D84" i="2"/>
  <c r="N84" i="2" s="1"/>
  <c r="G84" i="2"/>
  <c r="Q84" i="2" s="1"/>
  <c r="E84" i="2"/>
  <c r="O84" i="2" s="1"/>
  <c r="H84" i="2"/>
  <c r="R84" i="2" s="1"/>
  <c r="F84" i="2"/>
  <c r="P84" i="2" s="1"/>
  <c r="M94" i="6" l="1"/>
  <c r="E88" i="4"/>
  <c r="K88" i="4" s="1"/>
  <c r="H88" i="4"/>
  <c r="I88" i="4"/>
  <c r="G87" i="4"/>
  <c r="F87" i="4"/>
  <c r="J87" i="4" s="1"/>
  <c r="L86" i="4"/>
  <c r="D86" i="5" s="1"/>
  <c r="M85" i="4"/>
  <c r="D85" i="5"/>
  <c r="AC81" i="2"/>
  <c r="C84" i="5"/>
  <c r="E84" i="5" s="1"/>
  <c r="G83" i="5"/>
  <c r="F83" i="5"/>
  <c r="N85" i="4"/>
  <c r="D88" i="4"/>
  <c r="C89" i="4"/>
  <c r="AD81" i="2"/>
  <c r="AB82" i="2"/>
  <c r="X84" i="2"/>
  <c r="S83" i="2"/>
  <c r="Y84" i="2"/>
  <c r="AA83" i="2"/>
  <c r="W84" i="2"/>
  <c r="V84" i="2"/>
  <c r="Z84" i="2"/>
  <c r="G85" i="2"/>
  <c r="Q85" i="2" s="1"/>
  <c r="H85" i="2"/>
  <c r="R85" i="2" s="1"/>
  <c r="D85" i="2"/>
  <c r="N85" i="2" s="1"/>
  <c r="F85" i="2"/>
  <c r="P85" i="2" s="1"/>
  <c r="E85" i="2"/>
  <c r="O85" i="2" s="1"/>
  <c r="A87" i="2"/>
  <c r="B86" i="2"/>
  <c r="C86" i="2" s="1"/>
  <c r="M95" i="6" l="1"/>
  <c r="H89" i="4"/>
  <c r="I89" i="4"/>
  <c r="E89" i="4"/>
  <c r="K89" i="4" s="1"/>
  <c r="F88" i="4"/>
  <c r="G88" i="4"/>
  <c r="L87" i="4"/>
  <c r="D87" i="5" s="1"/>
  <c r="M86" i="4"/>
  <c r="N86" i="4"/>
  <c r="AC82" i="2"/>
  <c r="C85" i="5"/>
  <c r="E85" i="5" s="1"/>
  <c r="G84" i="5"/>
  <c r="F84" i="5"/>
  <c r="D89" i="4"/>
  <c r="C90" i="4"/>
  <c r="AD82" i="2"/>
  <c r="V85" i="2"/>
  <c r="Z85" i="2"/>
  <c r="W85" i="2"/>
  <c r="Y85" i="2"/>
  <c r="AB83" i="2"/>
  <c r="C86" i="5" s="1"/>
  <c r="E86" i="5" s="1"/>
  <c r="S84" i="2"/>
  <c r="X85" i="2"/>
  <c r="AA84" i="2"/>
  <c r="D86" i="2"/>
  <c r="N86" i="2" s="1"/>
  <c r="G86" i="2"/>
  <c r="Q86" i="2" s="1"/>
  <c r="E86" i="2"/>
  <c r="O86" i="2" s="1"/>
  <c r="F86" i="2"/>
  <c r="P86" i="2" s="1"/>
  <c r="H86" i="2"/>
  <c r="R86" i="2" s="1"/>
  <c r="A88" i="2"/>
  <c r="B87" i="2"/>
  <c r="C87" i="2" s="1"/>
  <c r="M96" i="6" l="1"/>
  <c r="G89" i="4"/>
  <c r="F89" i="4"/>
  <c r="J89" i="4" s="1"/>
  <c r="J88" i="4"/>
  <c r="L88" i="4" s="1"/>
  <c r="D88" i="5" s="1"/>
  <c r="H90" i="4"/>
  <c r="I90" i="4"/>
  <c r="E90" i="4"/>
  <c r="K90" i="4" s="1"/>
  <c r="N87" i="4"/>
  <c r="M87" i="4"/>
  <c r="F85" i="5"/>
  <c r="G85" i="5"/>
  <c r="G86" i="5"/>
  <c r="F86" i="5"/>
  <c r="D90" i="4"/>
  <c r="C91" i="4"/>
  <c r="AB84" i="2"/>
  <c r="X86" i="2"/>
  <c r="V86" i="2"/>
  <c r="Y86" i="2"/>
  <c r="Z86" i="2"/>
  <c r="S85" i="2"/>
  <c r="W86" i="2"/>
  <c r="AC83" i="2"/>
  <c r="AD83" i="2"/>
  <c r="AA85" i="2"/>
  <c r="A89" i="2"/>
  <c r="B88" i="2"/>
  <c r="C88" i="2" s="1"/>
  <c r="F87" i="2"/>
  <c r="P87" i="2" s="1"/>
  <c r="D87" i="2"/>
  <c r="N87" i="2" s="1"/>
  <c r="G87" i="2"/>
  <c r="Q87" i="2" s="1"/>
  <c r="E87" i="2"/>
  <c r="O87" i="2" s="1"/>
  <c r="H87" i="2"/>
  <c r="R87" i="2" s="1"/>
  <c r="M97" i="6" l="1"/>
  <c r="G90" i="4"/>
  <c r="F90" i="4"/>
  <c r="J90" i="4" s="1"/>
  <c r="I91" i="4"/>
  <c r="E91" i="4"/>
  <c r="K91" i="4" s="1"/>
  <c r="H91" i="4"/>
  <c r="L89" i="4"/>
  <c r="M88" i="4"/>
  <c r="N88" i="4"/>
  <c r="AD84" i="2"/>
  <c r="C87" i="5"/>
  <c r="E87" i="5" s="1"/>
  <c r="D91" i="4"/>
  <c r="C92" i="4"/>
  <c r="AC84" i="2"/>
  <c r="W87" i="2"/>
  <c r="Y87" i="2"/>
  <c r="V87" i="2"/>
  <c r="Z87" i="2"/>
  <c r="S86" i="2"/>
  <c r="X87" i="2"/>
  <c r="AA86" i="2"/>
  <c r="AB85" i="2"/>
  <c r="C88" i="5" s="1"/>
  <c r="E88" i="5" s="1"/>
  <c r="E88" i="2"/>
  <c r="O88" i="2" s="1"/>
  <c r="H88" i="2"/>
  <c r="R88" i="2" s="1"/>
  <c r="G88" i="2"/>
  <c r="Q88" i="2" s="1"/>
  <c r="D88" i="2"/>
  <c r="N88" i="2" s="1"/>
  <c r="F88" i="2"/>
  <c r="P88" i="2" s="1"/>
  <c r="A90" i="2"/>
  <c r="B89" i="2"/>
  <c r="C89" i="2" s="1"/>
  <c r="M98" i="6" l="1"/>
  <c r="I92" i="4"/>
  <c r="H92" i="4"/>
  <c r="E92" i="4"/>
  <c r="K92" i="4" s="1"/>
  <c r="F91" i="4"/>
  <c r="G91" i="4"/>
  <c r="L90" i="4"/>
  <c r="D90" i="5" s="1"/>
  <c r="M89" i="4"/>
  <c r="D89" i="5"/>
  <c r="G87" i="5"/>
  <c r="F87" i="5"/>
  <c r="G88" i="5"/>
  <c r="F88" i="5"/>
  <c r="N89" i="4"/>
  <c r="D92" i="4"/>
  <c r="C93" i="4"/>
  <c r="S87" i="2"/>
  <c r="AA87" i="2"/>
  <c r="Y88" i="2"/>
  <c r="Z88" i="2"/>
  <c r="W88" i="2"/>
  <c r="AD85" i="2"/>
  <c r="AC85" i="2"/>
  <c r="X88" i="2"/>
  <c r="V88" i="2"/>
  <c r="AB86" i="2"/>
  <c r="C89" i="5" s="1"/>
  <c r="A91" i="2"/>
  <c r="B90" i="2"/>
  <c r="C90" i="2" s="1"/>
  <c r="D89" i="2"/>
  <c r="N89" i="2" s="1"/>
  <c r="F89" i="2"/>
  <c r="P89" i="2" s="1"/>
  <c r="H89" i="2"/>
  <c r="R89" i="2" s="1"/>
  <c r="G89" i="2"/>
  <c r="Q89" i="2" s="1"/>
  <c r="E89" i="2"/>
  <c r="O89" i="2" s="1"/>
  <c r="M99" i="6" l="1"/>
  <c r="I93" i="4"/>
  <c r="H93" i="4"/>
  <c r="E93" i="4"/>
  <c r="K93" i="4" s="1"/>
  <c r="J91" i="4"/>
  <c r="L91" i="4" s="1"/>
  <c r="D91" i="5" s="1"/>
  <c r="G92" i="4"/>
  <c r="F92" i="4"/>
  <c r="J92" i="4" s="1"/>
  <c r="E89" i="5"/>
  <c r="G89" i="5" s="1"/>
  <c r="D93" i="4"/>
  <c r="M90" i="4"/>
  <c r="N90" i="4"/>
  <c r="C94" i="4"/>
  <c r="AA88" i="2"/>
  <c r="AB87" i="2"/>
  <c r="S88" i="2"/>
  <c r="AD86" i="2"/>
  <c r="AC86" i="2"/>
  <c r="Y89" i="2"/>
  <c r="Z89" i="2"/>
  <c r="W89" i="2"/>
  <c r="V89" i="2"/>
  <c r="X89" i="2"/>
  <c r="E90" i="2"/>
  <c r="O90" i="2" s="1"/>
  <c r="G90" i="2"/>
  <c r="Q90" i="2" s="1"/>
  <c r="D90" i="2"/>
  <c r="N90" i="2" s="1"/>
  <c r="F90" i="2"/>
  <c r="P90" i="2" s="1"/>
  <c r="H90" i="2"/>
  <c r="R90" i="2" s="1"/>
  <c r="A92" i="2"/>
  <c r="B91" i="2"/>
  <c r="C91" i="2" s="1"/>
  <c r="M100" i="6" l="1"/>
  <c r="H94" i="4"/>
  <c r="I94" i="4"/>
  <c r="E94" i="4"/>
  <c r="K94" i="4" s="1"/>
  <c r="G93" i="4"/>
  <c r="F93" i="4"/>
  <c r="J93" i="4" s="1"/>
  <c r="L92" i="4"/>
  <c r="D92" i="5" s="1"/>
  <c r="F89" i="5"/>
  <c r="AD87" i="2"/>
  <c r="C90" i="5"/>
  <c r="E90" i="5" s="1"/>
  <c r="D94" i="4"/>
  <c r="M91" i="4"/>
  <c r="N91" i="4"/>
  <c r="C95" i="4"/>
  <c r="AB88" i="2"/>
  <c r="AC87" i="2"/>
  <c r="AA89" i="2"/>
  <c r="W90" i="2"/>
  <c r="S89" i="2"/>
  <c r="Z90" i="2"/>
  <c r="V90" i="2"/>
  <c r="X90" i="2"/>
  <c r="Y90" i="2"/>
  <c r="E91" i="2"/>
  <c r="O91" i="2" s="1"/>
  <c r="G91" i="2"/>
  <c r="Q91" i="2" s="1"/>
  <c r="F91" i="2"/>
  <c r="P91" i="2" s="1"/>
  <c r="H91" i="2"/>
  <c r="R91" i="2" s="1"/>
  <c r="D91" i="2"/>
  <c r="N91" i="2" s="1"/>
  <c r="A93" i="2"/>
  <c r="B92" i="2"/>
  <c r="C92" i="2" s="1"/>
  <c r="M101" i="6" l="1"/>
  <c r="G94" i="4"/>
  <c r="F94" i="4"/>
  <c r="J94" i="4" s="1"/>
  <c r="H95" i="4"/>
  <c r="I95" i="4"/>
  <c r="E95" i="4"/>
  <c r="K95" i="4" s="1"/>
  <c r="L93" i="4"/>
  <c r="D93" i="5" s="1"/>
  <c r="AC88" i="2"/>
  <c r="C91" i="5"/>
  <c r="E91" i="5" s="1"/>
  <c r="F90" i="5"/>
  <c r="G90" i="5"/>
  <c r="D95" i="4"/>
  <c r="M92" i="4"/>
  <c r="N92" i="4"/>
  <c r="C96" i="4"/>
  <c r="AD88" i="2"/>
  <c r="AB89" i="2"/>
  <c r="S90" i="2"/>
  <c r="AA90" i="2"/>
  <c r="Z91" i="2"/>
  <c r="W91" i="2"/>
  <c r="Y91" i="2"/>
  <c r="X91" i="2"/>
  <c r="V91" i="2"/>
  <c r="E92" i="2"/>
  <c r="O92" i="2" s="1"/>
  <c r="H92" i="2"/>
  <c r="R92" i="2" s="1"/>
  <c r="G92" i="2"/>
  <c r="Q92" i="2" s="1"/>
  <c r="D92" i="2"/>
  <c r="N92" i="2" s="1"/>
  <c r="F92" i="2"/>
  <c r="P92" i="2" s="1"/>
  <c r="A94" i="2"/>
  <c r="B93" i="2"/>
  <c r="C93" i="2" s="1"/>
  <c r="M102" i="6" l="1"/>
  <c r="E96" i="4"/>
  <c r="K96" i="4" s="1"/>
  <c r="H96" i="4"/>
  <c r="I96" i="4"/>
  <c r="G95" i="4"/>
  <c r="F95" i="4"/>
  <c r="J95" i="4" s="1"/>
  <c r="L94" i="4"/>
  <c r="D94" i="5" s="1"/>
  <c r="AD89" i="2"/>
  <c r="C92" i="5"/>
  <c r="E92" i="5" s="1"/>
  <c r="G91" i="5"/>
  <c r="F91" i="5"/>
  <c r="D96" i="4"/>
  <c r="M93" i="4"/>
  <c r="N93" i="4"/>
  <c r="C97" i="4"/>
  <c r="AC89" i="2"/>
  <c r="AA91" i="2"/>
  <c r="AB90" i="2"/>
  <c r="S91" i="2"/>
  <c r="W92" i="2"/>
  <c r="X92" i="2"/>
  <c r="Y92" i="2"/>
  <c r="V92" i="2"/>
  <c r="Z92" i="2"/>
  <c r="E93" i="2"/>
  <c r="O93" i="2" s="1"/>
  <c r="D93" i="2"/>
  <c r="N93" i="2" s="1"/>
  <c r="F93" i="2"/>
  <c r="P93" i="2" s="1"/>
  <c r="H93" i="2"/>
  <c r="R93" i="2" s="1"/>
  <c r="G93" i="2"/>
  <c r="Q93" i="2" s="1"/>
  <c r="A95" i="2"/>
  <c r="B94" i="2"/>
  <c r="C94" i="2" s="1"/>
  <c r="M103" i="6" l="1"/>
  <c r="F96" i="4"/>
  <c r="G96" i="4"/>
  <c r="H97" i="4"/>
  <c r="I97" i="4"/>
  <c r="E97" i="4"/>
  <c r="K97" i="4" s="1"/>
  <c r="L95" i="4"/>
  <c r="M94" i="4"/>
  <c r="AC90" i="2"/>
  <c r="C93" i="5"/>
  <c r="E93" i="5" s="1"/>
  <c r="G92" i="5"/>
  <c r="F92" i="5"/>
  <c r="N94" i="4"/>
  <c r="D97" i="4"/>
  <c r="C98" i="4"/>
  <c r="AB91" i="2"/>
  <c r="AD90" i="2"/>
  <c r="W93" i="2"/>
  <c r="Y93" i="2"/>
  <c r="V93" i="2"/>
  <c r="X93" i="2"/>
  <c r="S92" i="2"/>
  <c r="Z93" i="2"/>
  <c r="AA92" i="2"/>
  <c r="D94" i="2"/>
  <c r="N94" i="2" s="1"/>
  <c r="E94" i="2"/>
  <c r="O94" i="2" s="1"/>
  <c r="G94" i="2"/>
  <c r="Q94" i="2" s="1"/>
  <c r="F94" i="2"/>
  <c r="P94" i="2" s="1"/>
  <c r="H94" i="2"/>
  <c r="R94" i="2" s="1"/>
  <c r="A96" i="2"/>
  <c r="B95" i="2"/>
  <c r="C95" i="2" s="1"/>
  <c r="M104" i="6" l="1"/>
  <c r="G97" i="4"/>
  <c r="F97" i="4"/>
  <c r="H98" i="4"/>
  <c r="I98" i="4"/>
  <c r="E98" i="4"/>
  <c r="K98" i="4" s="1"/>
  <c r="J96" i="4"/>
  <c r="L96" i="4" s="1"/>
  <c r="D96" i="5" s="1"/>
  <c r="M95" i="4"/>
  <c r="D95" i="5"/>
  <c r="AD91" i="2"/>
  <c r="C94" i="5"/>
  <c r="E94" i="5" s="1"/>
  <c r="F93" i="5"/>
  <c r="G93" i="5"/>
  <c r="N95" i="4"/>
  <c r="D98" i="4"/>
  <c r="C99" i="4"/>
  <c r="AC91" i="2"/>
  <c r="AA93" i="2"/>
  <c r="S93" i="2"/>
  <c r="Y94" i="2"/>
  <c r="W94" i="2"/>
  <c r="V94" i="2"/>
  <c r="Z94" i="2"/>
  <c r="X94" i="2"/>
  <c r="AB92" i="2"/>
  <c r="C95" i="5" s="1"/>
  <c r="E95" i="2"/>
  <c r="O95" i="2" s="1"/>
  <c r="F95" i="2"/>
  <c r="P95" i="2" s="1"/>
  <c r="H95" i="2"/>
  <c r="R95" i="2" s="1"/>
  <c r="G95" i="2"/>
  <c r="Q95" i="2" s="1"/>
  <c r="D95" i="2"/>
  <c r="N95" i="2" s="1"/>
  <c r="A97" i="2"/>
  <c r="B96" i="2"/>
  <c r="C96" i="2" s="1"/>
  <c r="M105" i="6" l="1"/>
  <c r="F98" i="4"/>
  <c r="G98" i="4"/>
  <c r="I99" i="4"/>
  <c r="E99" i="4"/>
  <c r="K99" i="4" s="1"/>
  <c r="H99" i="4"/>
  <c r="J97" i="4"/>
  <c r="L97" i="4" s="1"/>
  <c r="E95" i="5"/>
  <c r="G95" i="5" s="1"/>
  <c r="G94" i="5"/>
  <c r="F94" i="5"/>
  <c r="D99" i="4"/>
  <c r="M96" i="4"/>
  <c r="N96" i="4"/>
  <c r="C100" i="4"/>
  <c r="AB93" i="2"/>
  <c r="S94" i="2"/>
  <c r="W95" i="2"/>
  <c r="AA94" i="2"/>
  <c r="AC92" i="2"/>
  <c r="AD92" i="2"/>
  <c r="X95" i="2"/>
  <c r="Y95" i="2"/>
  <c r="V95" i="2"/>
  <c r="Z95" i="2"/>
  <c r="E96" i="2"/>
  <c r="O96" i="2" s="1"/>
  <c r="G96" i="2"/>
  <c r="Q96" i="2" s="1"/>
  <c r="H96" i="2"/>
  <c r="R96" i="2" s="1"/>
  <c r="F96" i="2"/>
  <c r="P96" i="2" s="1"/>
  <c r="D96" i="2"/>
  <c r="N96" i="2" s="1"/>
  <c r="A98" i="2"/>
  <c r="B97" i="2"/>
  <c r="C97" i="2" s="1"/>
  <c r="M106" i="6" l="1"/>
  <c r="I100" i="4"/>
  <c r="H100" i="4"/>
  <c r="E100" i="4"/>
  <c r="K100" i="4" s="1"/>
  <c r="F99" i="4"/>
  <c r="J99" i="4" s="1"/>
  <c r="G99" i="4"/>
  <c r="J98" i="4"/>
  <c r="L98" i="4" s="1"/>
  <c r="F95" i="5"/>
  <c r="M97" i="4"/>
  <c r="D97" i="5"/>
  <c r="AC93" i="2"/>
  <c r="C96" i="5"/>
  <c r="E96" i="5" s="1"/>
  <c r="N97" i="4"/>
  <c r="D100" i="4"/>
  <c r="C101" i="4"/>
  <c r="AD93" i="2"/>
  <c r="AB94" i="2"/>
  <c r="AA95" i="2"/>
  <c r="X96" i="2"/>
  <c r="W96" i="2"/>
  <c r="S95" i="2"/>
  <c r="V96" i="2"/>
  <c r="Z96" i="2"/>
  <c r="Y96" i="2"/>
  <c r="G97" i="2"/>
  <c r="Q97" i="2" s="1"/>
  <c r="E97" i="2"/>
  <c r="O97" i="2" s="1"/>
  <c r="H97" i="2"/>
  <c r="R97" i="2" s="1"/>
  <c r="D97" i="2"/>
  <c r="N97" i="2" s="1"/>
  <c r="F97" i="2"/>
  <c r="P97" i="2" s="1"/>
  <c r="A99" i="2"/>
  <c r="B98" i="2"/>
  <c r="C98" i="2" s="1"/>
  <c r="M107" i="6" l="1"/>
  <c r="I101" i="4"/>
  <c r="H101" i="4"/>
  <c r="E101" i="4"/>
  <c r="K101" i="4" s="1"/>
  <c r="G100" i="4"/>
  <c r="F100" i="4"/>
  <c r="L99" i="4"/>
  <c r="D99" i="5" s="1"/>
  <c r="M98" i="4"/>
  <c r="D98" i="5"/>
  <c r="AD94" i="2"/>
  <c r="C97" i="5"/>
  <c r="E97" i="5" s="1"/>
  <c r="F96" i="5"/>
  <c r="G96" i="5"/>
  <c r="N98" i="4"/>
  <c r="D101" i="4"/>
  <c r="C102" i="4"/>
  <c r="AC94" i="2"/>
  <c r="AB95" i="2"/>
  <c r="AA96" i="2"/>
  <c r="Y97" i="2"/>
  <c r="W97" i="2"/>
  <c r="X97" i="2"/>
  <c r="V97" i="2"/>
  <c r="Z97" i="2"/>
  <c r="S96" i="2"/>
  <c r="E98" i="2"/>
  <c r="O98" i="2" s="1"/>
  <c r="G98" i="2"/>
  <c r="Q98" i="2" s="1"/>
  <c r="D98" i="2"/>
  <c r="N98" i="2" s="1"/>
  <c r="H98" i="2"/>
  <c r="R98" i="2" s="1"/>
  <c r="F98" i="2"/>
  <c r="P98" i="2" s="1"/>
  <c r="A100" i="2"/>
  <c r="B99" i="2"/>
  <c r="C99" i="2" s="1"/>
  <c r="H102" i="4" l="1"/>
  <c r="E102" i="4"/>
  <c r="K102" i="4" s="1"/>
  <c r="I102" i="4"/>
  <c r="J100" i="4"/>
  <c r="L100" i="4" s="1"/>
  <c r="D100" i="5" s="1"/>
  <c r="G101" i="4"/>
  <c r="F101" i="4"/>
  <c r="J101" i="4" s="1"/>
  <c r="AC95" i="2"/>
  <c r="C98" i="5"/>
  <c r="E98" i="5" s="1"/>
  <c r="G97" i="5"/>
  <c r="F97" i="5"/>
  <c r="D102" i="4"/>
  <c r="M99" i="4"/>
  <c r="N99" i="4"/>
  <c r="C103" i="4"/>
  <c r="AB96" i="2"/>
  <c r="AD95" i="2"/>
  <c r="Y98" i="2"/>
  <c r="W98" i="2"/>
  <c r="Z98" i="2"/>
  <c r="X98" i="2"/>
  <c r="S97" i="2"/>
  <c r="V98" i="2"/>
  <c r="AA97" i="2"/>
  <c r="A101" i="2"/>
  <c r="B100" i="2"/>
  <c r="C100" i="2" s="1"/>
  <c r="E99" i="2"/>
  <c r="O99" i="2" s="1"/>
  <c r="F99" i="2"/>
  <c r="P99" i="2" s="1"/>
  <c r="G99" i="2"/>
  <c r="Q99" i="2" s="1"/>
  <c r="H99" i="2"/>
  <c r="R99" i="2" s="1"/>
  <c r="D99" i="2"/>
  <c r="N99" i="2" s="1"/>
  <c r="H103" i="4" l="1"/>
  <c r="I103" i="4"/>
  <c r="E103" i="4"/>
  <c r="K103" i="4" s="1"/>
  <c r="G102" i="4"/>
  <c r="F102" i="4"/>
  <c r="J102" i="4" s="1"/>
  <c r="L101" i="4"/>
  <c r="D101" i="5" s="1"/>
  <c r="N100" i="4"/>
  <c r="M100" i="4"/>
  <c r="AD96" i="2"/>
  <c r="C99" i="5"/>
  <c r="E99" i="5" s="1"/>
  <c r="G98" i="5"/>
  <c r="F98" i="5"/>
  <c r="D103" i="4"/>
  <c r="C104" i="4"/>
  <c r="AC96" i="2"/>
  <c r="AA98" i="2"/>
  <c r="AB97" i="2"/>
  <c r="V99" i="2"/>
  <c r="S98" i="2"/>
  <c r="Z99" i="2"/>
  <c r="X99" i="2"/>
  <c r="Y99" i="2"/>
  <c r="W99" i="2"/>
  <c r="G100" i="2"/>
  <c r="Q100" i="2" s="1"/>
  <c r="H100" i="2"/>
  <c r="R100" i="2" s="1"/>
  <c r="E100" i="2"/>
  <c r="O100" i="2" s="1"/>
  <c r="D100" i="2"/>
  <c r="N100" i="2" s="1"/>
  <c r="F100" i="2"/>
  <c r="P100" i="2" s="1"/>
  <c r="A102" i="2"/>
  <c r="B101" i="2"/>
  <c r="C101" i="2" s="1"/>
  <c r="E104" i="4" l="1"/>
  <c r="K104" i="4" s="1"/>
  <c r="H104" i="4"/>
  <c r="I104" i="4"/>
  <c r="G103" i="4"/>
  <c r="F103" i="4"/>
  <c r="J103" i="4" s="1"/>
  <c r="L102" i="4"/>
  <c r="N101" i="4"/>
  <c r="AD97" i="2"/>
  <c r="C100" i="5"/>
  <c r="E100" i="5" s="1"/>
  <c r="G99" i="5"/>
  <c r="F99" i="5"/>
  <c r="AB98" i="2"/>
  <c r="M101" i="4"/>
  <c r="D104" i="4"/>
  <c r="C105" i="4"/>
  <c r="AC97" i="2"/>
  <c r="Z100" i="2"/>
  <c r="Y100" i="2"/>
  <c r="V100" i="2"/>
  <c r="X100" i="2"/>
  <c r="S99" i="2"/>
  <c r="W100" i="2"/>
  <c r="AA99" i="2"/>
  <c r="E101" i="2"/>
  <c r="O101" i="2" s="1"/>
  <c r="G101" i="2"/>
  <c r="Q101" i="2" s="1"/>
  <c r="D101" i="2"/>
  <c r="N101" i="2" s="1"/>
  <c r="F101" i="2"/>
  <c r="P101" i="2" s="1"/>
  <c r="H101" i="2"/>
  <c r="R101" i="2" s="1"/>
  <c r="A103" i="2"/>
  <c r="B102" i="2"/>
  <c r="C102" i="2" s="1"/>
  <c r="F104" i="4" l="1"/>
  <c r="G104" i="4"/>
  <c r="H105" i="4"/>
  <c r="I105" i="4"/>
  <c r="E105" i="4"/>
  <c r="K105" i="4" s="1"/>
  <c r="L103" i="4"/>
  <c r="M102" i="4"/>
  <c r="D102" i="5"/>
  <c r="AD98" i="2"/>
  <c r="C101" i="5"/>
  <c r="E101" i="5" s="1"/>
  <c r="G100" i="5"/>
  <c r="F100" i="5"/>
  <c r="N102" i="4"/>
  <c r="AC98" i="2"/>
  <c r="D105" i="4"/>
  <c r="C106" i="4"/>
  <c r="C107" i="4"/>
  <c r="W101" i="2"/>
  <c r="S100" i="2"/>
  <c r="AA100" i="2"/>
  <c r="Z101" i="2"/>
  <c r="AB99" i="2"/>
  <c r="C102" i="5" s="1"/>
  <c r="V101" i="2"/>
  <c r="X101" i="2"/>
  <c r="Y101" i="2"/>
  <c r="G102" i="2"/>
  <c r="Q102" i="2" s="1"/>
  <c r="F102" i="2"/>
  <c r="P102" i="2" s="1"/>
  <c r="H102" i="2"/>
  <c r="R102" i="2" s="1"/>
  <c r="D102" i="2"/>
  <c r="N102" i="2" s="1"/>
  <c r="E102" i="2"/>
  <c r="O102" i="2" s="1"/>
  <c r="A104" i="2"/>
  <c r="B104" i="2" s="1"/>
  <c r="C104" i="2" s="1"/>
  <c r="B103" i="2"/>
  <c r="C103" i="2" s="1"/>
  <c r="H106" i="4" l="1"/>
  <c r="I106" i="4"/>
  <c r="E106" i="4"/>
  <c r="K106" i="4" s="1"/>
  <c r="G105" i="4"/>
  <c r="F105" i="4"/>
  <c r="I107" i="4"/>
  <c r="E107" i="4"/>
  <c r="K107" i="4" s="1"/>
  <c r="H107" i="4"/>
  <c r="J104" i="4"/>
  <c r="L104" i="4" s="1"/>
  <c r="E102" i="5"/>
  <c r="G102" i="5" s="1"/>
  <c r="N103" i="4"/>
  <c r="D103" i="5"/>
  <c r="G101" i="5"/>
  <c r="F101" i="5"/>
  <c r="M103" i="4"/>
  <c r="D106" i="4"/>
  <c r="D107" i="4"/>
  <c r="AB100" i="2"/>
  <c r="X102" i="2"/>
  <c r="AA101" i="2"/>
  <c r="Y102" i="2"/>
  <c r="AD99" i="2"/>
  <c r="AC99" i="2"/>
  <c r="W102" i="2"/>
  <c r="V102" i="2"/>
  <c r="Z102" i="2"/>
  <c r="S101" i="2"/>
  <c r="E104" i="2"/>
  <c r="O104" i="2" s="1"/>
  <c r="D104" i="2"/>
  <c r="N104" i="2" s="1"/>
  <c r="F104" i="2"/>
  <c r="P104" i="2" s="1"/>
  <c r="G104" i="2"/>
  <c r="Q104" i="2" s="1"/>
  <c r="H104" i="2"/>
  <c r="R104" i="2" s="1"/>
  <c r="E103" i="2"/>
  <c r="O103" i="2" s="1"/>
  <c r="G103" i="2"/>
  <c r="Q103" i="2" s="1"/>
  <c r="H103" i="2"/>
  <c r="R103" i="2" s="1"/>
  <c r="D103" i="2"/>
  <c r="N103" i="2" s="1"/>
  <c r="F103" i="2"/>
  <c r="P103" i="2" s="1"/>
  <c r="J105" i="4" l="1"/>
  <c r="F107" i="4"/>
  <c r="G107" i="4"/>
  <c r="F106" i="4"/>
  <c r="J106" i="4" s="1"/>
  <c r="G106" i="4"/>
  <c r="L105" i="4"/>
  <c r="D105" i="5" s="1"/>
  <c r="F102" i="5"/>
  <c r="M104" i="4"/>
  <c r="D104" i="5"/>
  <c r="AC100" i="2"/>
  <c r="C103" i="5"/>
  <c r="E103" i="5" s="1"/>
  <c r="N104" i="4"/>
  <c r="AD100" i="2"/>
  <c r="AB101" i="2"/>
  <c r="AA102" i="2"/>
  <c r="S102" i="2"/>
  <c r="W103" i="2"/>
  <c r="Z104" i="2"/>
  <c r="Y104" i="2"/>
  <c r="X103" i="2"/>
  <c r="V103" i="2"/>
  <c r="W104" i="2"/>
  <c r="X104" i="2"/>
  <c r="V104" i="2"/>
  <c r="Z103" i="2"/>
  <c r="Y103" i="2"/>
  <c r="J107" i="4" l="1"/>
  <c r="L107" i="4" s="1"/>
  <c r="D107" i="5" s="1"/>
  <c r="L106" i="4"/>
  <c r="D106" i="5" s="1"/>
  <c r="N105" i="4"/>
  <c r="G103" i="5"/>
  <c r="F103" i="5"/>
  <c r="AD101" i="2"/>
  <c r="C104" i="5"/>
  <c r="E104" i="5" s="1"/>
  <c r="M105" i="4"/>
  <c r="AB102" i="2"/>
  <c r="AC101" i="2"/>
  <c r="S103" i="2"/>
  <c r="S104" i="2"/>
  <c r="AA103" i="2"/>
  <c r="AA104" i="2"/>
  <c r="M106" i="4" l="1"/>
  <c r="AD102" i="2"/>
  <c r="C105" i="5"/>
  <c r="E105" i="5" s="1"/>
  <c r="G104" i="5"/>
  <c r="F104" i="5"/>
  <c r="N106" i="4"/>
  <c r="M107" i="4"/>
  <c r="N107" i="4"/>
  <c r="AC102" i="2"/>
  <c r="AB103" i="2"/>
  <c r="AB104" i="2"/>
  <c r="AD103" i="2" l="1"/>
  <c r="C106" i="5"/>
  <c r="E106" i="5" s="1"/>
  <c r="AC104" i="2"/>
  <c r="C107" i="5"/>
  <c r="E107" i="5" s="1"/>
  <c r="G105" i="5"/>
  <c r="F105" i="5"/>
  <c r="AC103" i="2"/>
  <c r="AD104" i="2"/>
  <c r="G106" i="5" l="1"/>
  <c r="F106" i="5"/>
  <c r="G107" i="5"/>
  <c r="F107" i="5"/>
</calcChain>
</file>

<file path=xl/sharedStrings.xml><?xml version="1.0" encoding="utf-8"?>
<sst xmlns="http://schemas.openxmlformats.org/spreadsheetml/2006/main" count="118" uniqueCount="82">
  <si>
    <t>Math Frequency</t>
  </si>
  <si>
    <t>Integrator Crossover</t>
  </si>
  <si>
    <t>fb</t>
  </si>
  <si>
    <t>Alpha</t>
  </si>
  <si>
    <t>Alpha Tm</t>
  </si>
  <si>
    <t>e^- Alpha Tm</t>
  </si>
  <si>
    <t>a1</t>
  </si>
  <si>
    <t>a2</t>
  </si>
  <si>
    <t>a3</t>
  </si>
  <si>
    <t>a4</t>
  </si>
  <si>
    <t>a5</t>
  </si>
  <si>
    <t>Poles</t>
  </si>
  <si>
    <t>Zeros</t>
  </si>
  <si>
    <t>b1</t>
  </si>
  <si>
    <t>b2</t>
  </si>
  <si>
    <t>b3</t>
  </si>
  <si>
    <t>b4</t>
  </si>
  <si>
    <t>b5</t>
  </si>
  <si>
    <t>Used (Y,N)</t>
  </si>
  <si>
    <t>y</t>
  </si>
  <si>
    <t>n</t>
  </si>
  <si>
    <t>b0</t>
  </si>
  <si>
    <t>Fr</t>
  </si>
  <si>
    <t>e^s</t>
  </si>
  <si>
    <t>z^-1</t>
  </si>
  <si>
    <t>z^-2</t>
  </si>
  <si>
    <t>z^-3</t>
  </si>
  <si>
    <t>z^-4</t>
  </si>
  <si>
    <t>z^-5</t>
  </si>
  <si>
    <t>Numerator</t>
  </si>
  <si>
    <t>a0</t>
  </si>
  <si>
    <t>-a1</t>
  </si>
  <si>
    <t>-a2</t>
  </si>
  <si>
    <t>-a3</t>
  </si>
  <si>
    <t>-a4</t>
  </si>
  <si>
    <t>-a5</t>
  </si>
  <si>
    <t>Denominator</t>
  </si>
  <si>
    <t>Gain</t>
  </si>
  <si>
    <t>MAG</t>
  </si>
  <si>
    <t>Phase</t>
  </si>
  <si>
    <t>s</t>
  </si>
  <si>
    <t>s^2</t>
  </si>
  <si>
    <t>C</t>
  </si>
  <si>
    <t>L</t>
  </si>
  <si>
    <t>Num</t>
  </si>
  <si>
    <t>Den</t>
  </si>
  <si>
    <t>Plant</t>
  </si>
  <si>
    <t>Mag</t>
  </si>
  <si>
    <t>ESR</t>
  </si>
  <si>
    <t>Nom Output</t>
  </si>
  <si>
    <t>A/D Bits</t>
  </si>
  <si>
    <t>PWM Bits</t>
  </si>
  <si>
    <t>Div High</t>
  </si>
  <si>
    <t>Div Low</t>
  </si>
  <si>
    <t>V(AD) Nom</t>
  </si>
  <si>
    <t>A/D Ref</t>
  </si>
  <si>
    <t>N(AD) Nom</t>
  </si>
  <si>
    <t>A/D Max</t>
  </si>
  <si>
    <t>PWM Max</t>
  </si>
  <si>
    <t>Vin Nom</t>
  </si>
  <si>
    <t>TR(sec/Pri)</t>
  </si>
  <si>
    <t>D Nom</t>
  </si>
  <si>
    <t>N(PWM) Nom</t>
  </si>
  <si>
    <t>Internal Scale</t>
  </si>
  <si>
    <t>i.e. 4096 = 1</t>
  </si>
  <si>
    <t>Nom Plant O/P</t>
  </si>
  <si>
    <t>DC Gain of Plant</t>
  </si>
  <si>
    <t>= User Input</t>
  </si>
  <si>
    <t>Comp</t>
  </si>
  <si>
    <t>Open Loop</t>
  </si>
  <si>
    <t>=User Input</t>
  </si>
  <si>
    <t>=Result</t>
  </si>
  <si>
    <r>
      <t>R</t>
    </r>
    <r>
      <rPr>
        <vertAlign val="subscript"/>
        <sz val="11"/>
        <color theme="1"/>
        <rFont val="Calibri"/>
        <family val="2"/>
        <scheme val="minor"/>
      </rPr>
      <t>L</t>
    </r>
  </si>
  <si>
    <r>
      <t>sR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>R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C</t>
    </r>
  </si>
  <si>
    <r>
      <t>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LCR</t>
    </r>
    <r>
      <rPr>
        <vertAlign val="subscript"/>
        <sz val="11"/>
        <color theme="1"/>
        <rFont val="Calibri"/>
        <family val="2"/>
        <scheme val="minor"/>
      </rPr>
      <t>L</t>
    </r>
  </si>
  <si>
    <r>
      <t>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LCRs</t>
    </r>
  </si>
  <si>
    <t>sL</t>
  </si>
  <si>
    <t>Int</t>
  </si>
  <si>
    <t>3K Zero</t>
  </si>
  <si>
    <t>6K Zero</t>
  </si>
  <si>
    <t>Total Compensator (Asymptote)</t>
  </si>
  <si>
    <t>12k 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</si>
</sst>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0" xfId="0" applyNumberFormat="1"/>
    <xf numFmtId="0" fontId="0" fillId="0" borderId="0" xfId="0" quotePrefix="1"/>
    <xf numFmtId="0" fontId="0" fillId="2" borderId="0" xfId="0" applyFill="1"/>
    <xf numFmtId="11" fontId="0" fillId="2" borderId="0" xfId="0" applyNumberFormat="1" applyFill="1"/>
    <xf numFmtId="0" fontId="0" fillId="0" borderId="0" xfId="0" applyFill="1"/>
    <xf numFmtId="11" fontId="0" fillId="0" borderId="0" xfId="0" applyNumberFormat="1" applyFill="1"/>
    <xf numFmtId="0" fontId="2" fillId="0" borderId="0" xfId="0" applyFont="1"/>
    <xf numFmtId="164" fontId="0" fillId="3" borderId="0" xfId="0" applyNumberFormat="1" applyFill="1"/>
    <xf numFmtId="164" fontId="3" fillId="3" borderId="0" xfId="0" applyNumberFormat="1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Compensator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'Comp Graph Math'!$AC$3</c:f>
              <c:strCache>
                <c:ptCount val="1"/>
                <c:pt idx="0">
                  <c:v>MAG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'Comp Graph Math'!$B$4:$B$104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'Comp Graph Math'!$AC$4:$AC$104</c:f>
              <c:numCache>
                <c:formatCode>General</c:formatCode>
                <c:ptCount val="101"/>
                <c:pt idx="0">
                  <c:v>13.623505928355483</c:v>
                </c:pt>
                <c:pt idx="1">
                  <c:v>12.715565524852298</c:v>
                </c:pt>
                <c:pt idx="2">
                  <c:v>11.868324180598327</c:v>
                </c:pt>
                <c:pt idx="3">
                  <c:v>11.077737489803683</c:v>
                </c:pt>
                <c:pt idx="4">
                  <c:v>10.340031491468853</c:v>
                </c:pt>
                <c:pt idx="5">
                  <c:v>9.6516846535408263</c:v>
                </c:pt>
                <c:pt idx="6">
                  <c:v>9.0094110618613534</c:v>
                </c:pt>
                <c:pt idx="7">
                  <c:v>8.4101447338677513</c:v>
                </c:pt>
                <c:pt idx="8">
                  <c:v>7.8510249817431097</c:v>
                </c:pt>
                <c:pt idx="9">
                  <c:v>7.3293827555949065</c:v>
                </c:pt>
                <c:pt idx="10">
                  <c:v>6.8427279010911306</c:v>
                </c:pt>
                <c:pt idx="11">
                  <c:v>6.3887372707271615</c:v>
                </c:pt>
                <c:pt idx="12">
                  <c:v>5.9652436320381712</c:v>
                </c:pt>
                <c:pt idx="13">
                  <c:v>5.5702253195354343</c:v>
                </c:pt>
                <c:pt idx="14">
                  <c:v>5.2017965810775912</c:v>
                </c:pt>
                <c:pt idx="15">
                  <c:v>4.8581985722494494</c:v>
                </c:pt>
                <c:pt idx="16">
                  <c:v>4.5377909558585294</c:v>
                </c:pt>
                <c:pt idx="17">
                  <c:v>4.2390440660868984</c:v>
                </c:pt>
                <c:pt idx="18">
                  <c:v>3.9605315997975885</c:v>
                </c:pt>
                <c:pt idx="19">
                  <c:v>3.7009237998419655</c:v>
                </c:pt>
                <c:pt idx="20">
                  <c:v>3.4589810976206912</c:v>
                </c:pt>
                <c:pt idx="21">
                  <c:v>3.2335481840479163</c:v>
                </c:pt>
                <c:pt idx="22">
                  <c:v>3.0235484805976309</c:v>
                </c:pt>
                <c:pt idx="23">
                  <c:v>2.8279789832448228</c:v>
                </c:pt>
                <c:pt idx="24">
                  <c:v>2.6459054545839935</c:v>
                </c:pt>
                <c:pt idx="25">
                  <c:v>2.4764579404911853</c:v>
                </c:pt>
                <c:pt idx="26">
                  <c:v>2.3188265895615854</c:v>
                </c:pt>
                <c:pt idx="27">
                  <c:v>2.1722577548741766</c:v>
                </c:pt>
                <c:pt idx="28">
                  <c:v>2.0360503590459165</c:v>
                </c:pt>
                <c:pt idx="29">
                  <c:v>1.909552505038649</c:v>
                </c:pt>
                <c:pt idx="30">
                  <c:v>1.7921583163822878</c:v>
                </c:pt>
                <c:pt idx="31">
                  <c:v>1.6833049921925423</c:v>
                </c:pt>
                <c:pt idx="32">
                  <c:v>1.5824700636412068</c:v>
                </c:pt>
                <c:pt idx="33">
                  <c:v>1.4891688404889296</c:v>
                </c:pt>
                <c:pt idx="34">
                  <c:v>1.4029520381122074</c:v>
                </c:pt>
                <c:pt idx="35">
                  <c:v>1.3234035776903474</c:v>
                </c:pt>
                <c:pt idx="36">
                  <c:v>1.2501385549420287</c:v>
                </c:pt>
                <c:pt idx="37">
                  <c:v>1.1828013756302076</c:v>
                </c:pt>
                <c:pt idx="38">
                  <c:v>1.1210640596020007</c:v>
                </c:pt>
                <c:pt idx="39">
                  <c:v>1.0646247188771709</c:v>
                </c:pt>
                <c:pt idx="40">
                  <c:v>1.013206219408878</c:v>
                </c:pt>
                <c:pt idx="41">
                  <c:v>0.96655504033291495</c:v>
                </c:pt>
                <c:pt idx="42">
                  <c:v>0.92444034854836943</c:v>
                </c:pt>
                <c:pt idx="43">
                  <c:v>0.88665331004023129</c:v>
                </c:pt>
                <c:pt idx="44">
                  <c:v>0.8530066619211607</c:v>
                </c:pt>
                <c:pt idx="45">
                  <c:v>0.82333457059059989</c:v>
                </c:pt>
                <c:pt idx="46">
                  <c:v>0.79749280120467658</c:v>
                </c:pt>
                <c:pt idx="47">
                  <c:v>0.77535922194810747</c:v>
                </c:pt>
                <c:pt idx="48">
                  <c:v>0.75683466359069451</c:v>
                </c:pt>
                <c:pt idx="49">
                  <c:v>0.74184415119645009</c:v>
                </c:pt>
                <c:pt idx="50">
                  <c:v>0.73033852156996015</c:v>
                </c:pt>
                <c:pt idx="51">
                  <c:v>0.72229643841387559</c:v>
                </c:pt>
                <c:pt idx="52">
                  <c:v>0.71772681842855512</c:v>
                </c:pt>
                <c:pt idx="53">
                  <c:v>0.71667168686167859</c:v>
                </c:pt>
                <c:pt idx="54">
                  <c:v>0.71920949086461927</c:v>
                </c:pt>
                <c:pt idx="55">
                  <c:v>0.72545891335433876</c:v>
                </c:pt>
                <c:pt idx="56">
                  <c:v>0.73558324802100217</c:v>
                </c:pt>
                <c:pt idx="57">
                  <c:v>0.74979541601934419</c:v>
                </c:pt>
                <c:pt idx="58">
                  <c:v>0.768363724537384</c:v>
                </c:pt>
                <c:pt idx="59">
                  <c:v>0.7916184843764319</c:v>
                </c:pt>
                <c:pt idx="60">
                  <c:v>0.8199596155028257</c:v>
                </c:pt>
                <c:pt idx="61">
                  <c:v>0.85386537425934317</c:v>
                </c:pt>
                <c:pt idx="62">
                  <c:v>0.89390233217329751</c:v>
                </c:pt>
                <c:pt idx="63">
                  <c:v>0.94073672344001646</c:v>
                </c:pt>
                <c:pt idx="64">
                  <c:v>0.99514725607942589</c:v>
                </c:pt>
                <c:pt idx="65">
                  <c:v>1.0580394506563138</c:v>
                </c:pt>
                <c:pt idx="66">
                  <c:v>1.1304615301858405</c:v>
                </c:pt>
                <c:pt idx="67">
                  <c:v>1.2136218343199145</c:v>
                </c:pt>
                <c:pt idx="68">
                  <c:v>1.3089076673693212</c:v>
                </c:pt>
                <c:pt idx="69">
                  <c:v>1.4179054079041016</c:v>
                </c:pt>
                <c:pt idx="70">
                  <c:v>1.5424215993251531</c:v>
                </c:pt>
                <c:pt idx="71">
                  <c:v>1.6845045940108323</c:v>
                </c:pt>
                <c:pt idx="72">
                  <c:v>1.8464661226071566</c:v>
                </c:pt>
                <c:pt idx="73">
                  <c:v>2.0309018848013825</c:v>
                </c:pt>
                <c:pt idx="74">
                  <c:v>2.2407098842316522</c:v>
                </c:pt>
                <c:pt idx="75">
                  <c:v>2.4791047294430202</c:v>
                </c:pt>
                <c:pt idx="76">
                  <c:v>2.7496254619325553</c:v>
                </c:pt>
                <c:pt idx="77">
                  <c:v>3.0561336141135134</c:v>
                </c:pt>
                <c:pt idx="78">
                  <c:v>3.4027971038021132</c:v>
                </c:pt>
                <c:pt idx="79">
                  <c:v>3.7940541955642275</c:v>
                </c:pt>
                <c:pt idx="80">
                  <c:v>4.2345500637831774</c:v>
                </c:pt>
                <c:pt idx="81">
                  <c:v>4.729036449129814</c:v>
                </c:pt>
                <c:pt idx="82">
                  <c:v>5.2822225048941762</c:v>
                </c:pt>
                <c:pt idx="83">
                  <c:v>5.8985622238551523</c:v>
                </c:pt>
                <c:pt idx="84">
                  <c:v>6.5819609410664555</c:v>
                </c:pt>
                <c:pt idx="85">
                  <c:v>7.3353805739216229</c:v>
                </c:pt>
                <c:pt idx="86">
                  <c:v>8.160320941209223</c:v>
                </c:pt>
                <c:pt idx="87">
                  <c:v>9.0561534535555079</c:v>
                </c:pt>
                <c:pt idx="88">
                  <c:v>10.019284881397571</c:v>
                </c:pt>
                <c:pt idx="89">
                  <c:v>11.042134580676136</c:v>
                </c:pt>
                <c:pt idx="90">
                  <c:v>12.111921085110502</c:v>
                </c:pt>
                <c:pt idx="91">
                  <c:v>13.209276936370362</c:v>
                </c:pt>
                <c:pt idx="92">
                  <c:v>14.306748699510406</c:v>
                </c:pt>
                <c:pt idx="93">
                  <c:v>15.367297994193377</c:v>
                </c:pt>
                <c:pt idx="94">
                  <c:v>16.343005247824962</c:v>
                </c:pt>
                <c:pt idx="95">
                  <c:v>17.174296085525508</c:v>
                </c:pt>
                <c:pt idx="96">
                  <c:v>17.790162586803291</c:v>
                </c:pt>
                <c:pt idx="97">
                  <c:v>18.110031376906182</c:v>
                </c:pt>
                <c:pt idx="98">
                  <c:v>18.048114592826224</c:v>
                </c:pt>
                <c:pt idx="99">
                  <c:v>17.521216959421707</c:v>
                </c:pt>
                <c:pt idx="100">
                  <c:v>16.460967974583376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5D-40B1-BBD1-AF060AA25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730944"/>
        <c:axId val="144731520"/>
      </c:scatterChart>
      <c:scatterChart>
        <c:scatterStyle val="lineMarker"/>
        <c:varyColors val="0"/>
        <c:ser>
          <c:idx val="1"/>
          <c:order val="1"/>
          <c:tx>
            <c:strRef>
              <c:f>'Comp Graph Math'!$AD$3</c:f>
              <c:strCache>
                <c:ptCount val="1"/>
                <c:pt idx="0">
                  <c:v>Phase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'Comp Graph Math'!$B$4:$B$104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'Comp Graph Math'!$AD$4:$AD$104</c:f>
              <c:numCache>
                <c:formatCode>General</c:formatCode>
                <c:ptCount val="101"/>
                <c:pt idx="0">
                  <c:v>-86.860333435109396</c:v>
                </c:pt>
                <c:pt idx="1">
                  <c:v>-86.635914580777566</c:v>
                </c:pt>
                <c:pt idx="2">
                  <c:v>-86.395474871023083</c:v>
                </c:pt>
                <c:pt idx="3">
                  <c:v>-86.137875268660636</c:v>
                </c:pt>
                <c:pt idx="4">
                  <c:v>-85.861896825590563</c:v>
                </c:pt>
                <c:pt idx="5">
                  <c:v>-85.566235323007035</c:v>
                </c:pt>
                <c:pt idx="6">
                  <c:v>-85.249495609072738</c:v>
                </c:pt>
                <c:pt idx="7">
                  <c:v>-84.910185631159848</c:v>
                </c:pt>
                <c:pt idx="8">
                  <c:v>-84.546710162502109</c:v>
                </c:pt>
                <c:pt idx="9">
                  <c:v>-84.157364229428879</c:v>
                </c:pt>
                <c:pt idx="10">
                  <c:v>-83.740326250528227</c:v>
                </c:pt>
                <c:pt idx="11">
                  <c:v>-83.29365090789949</c:v>
                </c:pt>
                <c:pt idx="12">
                  <c:v>-82.815261780765553</c:v>
                </c:pt>
                <c:pt idx="13">
                  <c:v>-82.302943784151978</c:v>
                </c:pt>
                <c:pt idx="14">
                  <c:v>-81.754335471562996</c:v>
                </c:pt>
                <c:pt idx="15">
                  <c:v>-81.166921279472447</c:v>
                </c:pt>
                <c:pt idx="16">
                  <c:v>-80.538023815586627</c:v>
                </c:pt>
                <c:pt idx="17">
                  <c:v>-79.864796321040259</c:v>
                </c:pt>
                <c:pt idx="18">
                  <c:v>-79.144215471503031</c:v>
                </c:pt>
                <c:pt idx="19">
                  <c:v>-78.373074723088749</c:v>
                </c:pt>
                <c:pt idx="20">
                  <c:v>-77.547978457869675</c:v>
                </c:pt>
                <c:pt idx="21">
                  <c:v>-76.665337239859014</c:v>
                </c:pt>
                <c:pt idx="22">
                  <c:v>-75.721364559722531</c:v>
                </c:pt>
                <c:pt idx="23">
                  <c:v>-74.712075519205229</c:v>
                </c:pt>
                <c:pt idx="24">
                  <c:v>-73.633287992583675</c:v>
                </c:pt>
                <c:pt idx="25">
                  <c:v>-72.480626892523929</c:v>
                </c:pt>
                <c:pt idx="26">
                  <c:v>-71.249532267207741</c:v>
                </c:pt>
                <c:pt idx="27">
                  <c:v>-69.935272055299194</c:v>
                </c:pt>
                <c:pt idx="28">
                  <c:v>-68.53296042250679</c:v>
                </c:pt>
                <c:pt idx="29">
                  <c:v>-67.037582690245372</c:v>
                </c:pt>
                <c:pt idx="30">
                  <c:v>-65.444027928054737</c:v>
                </c:pt>
                <c:pt idx="31">
                  <c:v>-63.74713030914149</c:v>
                </c:pt>
                <c:pt idx="32">
                  <c:v>-61.941720294132942</c:v>
                </c:pt>
                <c:pt idx="33">
                  <c:v>-60.022686600202761</c:v>
                </c:pt>
                <c:pt idx="34">
                  <c:v>-57.985049697889437</c:v>
                </c:pt>
                <c:pt idx="35">
                  <c:v>-55.824047234694781</c:v>
                </c:pt>
                <c:pt idx="36">
                  <c:v>-53.535231295981042</c:v>
                </c:pt>
                <c:pt idx="37">
                  <c:v>-51.114576756463237</c:v>
                </c:pt>
                <c:pt idx="38">
                  <c:v>-48.558599167395577</c:v>
                </c:pt>
                <c:pt idx="39">
                  <c:v>-45.864479682291346</c:v>
                </c:pt>
                <c:pt idx="40">
                  <c:v>-43.030193513317208</c:v>
                </c:pt>
                <c:pt idx="41">
                  <c:v>-40.054637425120696</c:v>
                </c:pt>
                <c:pt idx="42">
                  <c:v>-36.937750941805561</c:v>
                </c:pt>
                <c:pt idx="43">
                  <c:v>-33.680625427621628</c:v>
                </c:pt>
                <c:pt idx="44">
                  <c:v>-30.285595149035274</c:v>
                </c:pt>
                <c:pt idx="45">
                  <c:v>-26.756304978579976</c:v>
                </c:pt>
                <c:pt idx="46">
                  <c:v>-23.097750600650169</c:v>
                </c:pt>
                <c:pt idx="47">
                  <c:v>-19.316288894038667</c:v>
                </c:pt>
                <c:pt idx="48">
                  <c:v>-15.419618409485569</c:v>
                </c:pt>
                <c:pt idx="49">
                  <c:v>-11.416732250938544</c:v>
                </c:pt>
                <c:pt idx="50">
                  <c:v>-7.3178478262402145</c:v>
                </c:pt>
                <c:pt idx="51">
                  <c:v>-3.1343195038057341</c:v>
                </c:pt>
                <c:pt idx="52">
                  <c:v>1.1214590907904727</c:v>
                </c:pt>
                <c:pt idx="53">
                  <c:v>5.436156677372697</c:v>
                </c:pt>
                <c:pt idx="54">
                  <c:v>9.7956045021172269</c:v>
                </c:pt>
                <c:pt idx="55">
                  <c:v>14.184891484909581</c:v>
                </c:pt>
                <c:pt idx="56">
                  <c:v>18.58845259265518</c:v>
                </c:pt>
                <c:pt idx="57">
                  <c:v>22.990150319637539</c:v>
                </c:pt>
                <c:pt idx="58">
                  <c:v>27.37335024512468</c:v>
                </c:pt>
                <c:pt idx="59">
                  <c:v>31.720992093715829</c:v>
                </c:pt>
                <c:pt idx="60">
                  <c:v>36.015657654825439</c:v>
                </c:pt>
                <c:pt idx="61">
                  <c:v>40.239636580675509</c:v>
                </c:pt>
                <c:pt idx="62">
                  <c:v>44.374990762843602</c:v>
                </c:pt>
                <c:pt idx="63">
                  <c:v>48.403617905183637</c:v>
                </c:pt>
                <c:pt idx="64">
                  <c:v>52.307315110410016</c:v>
                </c:pt>
                <c:pt idx="65">
                  <c:v>56.067843652283848</c:v>
                </c:pt>
                <c:pt idx="66">
                  <c:v>59.666996350631265</c:v>
                </c:pt>
                <c:pt idx="67">
                  <c:v>63.086668814237036</c:v>
                </c:pt>
                <c:pt idx="68">
                  <c:v>66.308935069933383</c:v>
                </c:pt>
                <c:pt idx="69">
                  <c:v>69.316126735614446</c:v>
                </c:pt>
                <c:pt idx="70">
                  <c:v>72.090913112511672</c:v>
                </c:pt>
                <c:pt idx="71">
                  <c:v>74.616377723019028</c:v>
                </c:pt>
                <c:pt idx="72">
                  <c:v>76.87608532903225</c:v>
                </c:pt>
                <c:pt idx="73">
                  <c:v>78.85413270419302</c:v>
                </c:pt>
                <c:pt idx="74">
                  <c:v>80.535176618835933</c:v>
                </c:pt>
                <c:pt idx="75">
                  <c:v>81.904433640020301</c:v>
                </c:pt>
                <c:pt idx="76">
                  <c:v>82.947648263123639</c:v>
                </c:pt>
                <c:pt idx="77">
                  <c:v>83.65102825144173</c:v>
                </c:pt>
                <c:pt idx="78">
                  <c:v>84.001148493014</c:v>
                </c:pt>
                <c:pt idx="79">
                  <c:v>83.984826854892304</c:v>
                </c:pt>
                <c:pt idx="80">
                  <c:v>83.588977192821673</c:v>
                </c:pt>
                <c:pt idx="81">
                  <c:v>82.800445756716954</c:v>
                </c:pt>
                <c:pt idx="82">
                  <c:v>81.605837744174906</c:v>
                </c:pt>
                <c:pt idx="83">
                  <c:v>79.99134081866201</c:v>
                </c:pt>
                <c:pt idx="84">
                  <c:v>77.942552213695748</c:v>
                </c:pt>
                <c:pt idx="85">
                  <c:v>75.44431581123915</c:v>
                </c:pt>
                <c:pt idx="86">
                  <c:v>72.480575550523184</c:v>
                </c:pt>
                <c:pt idx="87">
                  <c:v>69.034251950700266</c:v>
                </c:pt>
                <c:pt idx="88">
                  <c:v>65.087149718709128</c:v>
                </c:pt>
                <c:pt idx="89">
                  <c:v>60.619906760885854</c:v>
                </c:pt>
                <c:pt idx="90">
                  <c:v>55.611999014741073</c:v>
                </c:pt>
                <c:pt idx="91">
                  <c:v>50.04182231823161</c:v>
                </c:pt>
                <c:pt idx="92">
                  <c:v>43.886883651781943</c:v>
                </c:pt>
                <c:pt idx="93">
                  <c:v>37.124152359827079</c:v>
                </c:pt>
                <c:pt idx="94">
                  <c:v>29.730652530987165</c:v>
                </c:pt>
                <c:pt idx="95">
                  <c:v>21.684430251539546</c:v>
                </c:pt>
                <c:pt idx="96">
                  <c:v>12.966122787761886</c:v>
                </c:pt>
                <c:pt idx="97">
                  <c:v>3.5615292878052562</c:v>
                </c:pt>
                <c:pt idx="98">
                  <c:v>-6.5340834010189361</c:v>
                </c:pt>
                <c:pt idx="99">
                  <c:v>-17.308523679654115</c:v>
                </c:pt>
                <c:pt idx="100">
                  <c:v>-28.719163943322346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5D-40B1-BBD1-AF060AA25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732672"/>
        <c:axId val="144732096"/>
      </c:scatterChart>
      <c:valAx>
        <c:axId val="144730944"/>
        <c:scaling>
          <c:logBase val="10"/>
          <c:orientation val="minMax"/>
          <c:max val="100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731520"/>
        <c:crossesAt val="1.0000000000000002E-2"/>
        <c:crossBetween val="midCat"/>
      </c:valAx>
      <c:valAx>
        <c:axId val="144731520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Gain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730944"/>
        <c:crosses val="autoZero"/>
        <c:crossBetween val="midCat"/>
      </c:valAx>
      <c:valAx>
        <c:axId val="144732096"/>
        <c:scaling>
          <c:orientation val="minMax"/>
          <c:max val="180"/>
          <c:min val="-1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Phase (Deg)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732672"/>
        <c:crosses val="max"/>
        <c:crossBetween val="midCat"/>
        <c:majorUnit val="90"/>
      </c:valAx>
      <c:valAx>
        <c:axId val="144732672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732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Voltage Mode Plant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'VM Plant'!$M$6</c:f>
              <c:strCache>
                <c:ptCount val="1"/>
                <c:pt idx="0">
                  <c:v>Mag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'VM Plant'!$B$7:$B$107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'VM Plant'!$M$7:$M$107</c:f>
              <c:numCache>
                <c:formatCode>General</c:formatCode>
                <c:ptCount val="101"/>
                <c:pt idx="0">
                  <c:v>1.818649934568715</c:v>
                </c:pt>
                <c:pt idx="1">
                  <c:v>1.818719307731929</c:v>
                </c:pt>
                <c:pt idx="2">
                  <c:v>1.8187989651557663</c:v>
                </c:pt>
                <c:pt idx="3">
                  <c:v>1.8188904325206745</c:v>
                </c:pt>
                <c:pt idx="4">
                  <c:v>1.8189954621888362</c:v>
                </c:pt>
                <c:pt idx="5">
                  <c:v>1.8191160669938724</c:v>
                </c:pt>
                <c:pt idx="6">
                  <c:v>1.8192545591025324</c:v>
                </c:pt>
                <c:pt idx="7">
                  <c:v>1.8194135947203971</c:v>
                </c:pt>
                <c:pt idx="8">
                  <c:v>1.8195962255354883</c:v>
                </c:pt>
                <c:pt idx="9">
                  <c:v>1.8198059579342867</c:v>
                </c:pt>
                <c:pt idx="10">
                  <c:v>1.8200468211904086</c:v>
                </c:pt>
                <c:pt idx="11">
                  <c:v>1.8203234460185564</c:v>
                </c:pt>
                <c:pt idx="12">
                  <c:v>1.8206411551141868</c:v>
                </c:pt>
                <c:pt idx="13">
                  <c:v>1.8210060675660629</c:v>
                </c:pt>
                <c:pt idx="14">
                  <c:v>1.8214252193440874</c:v>
                </c:pt>
                <c:pt idx="15">
                  <c:v>1.8219067024396589</c:v>
                </c:pt>
                <c:pt idx="16">
                  <c:v>1.8224598256795661</c:v>
                </c:pt>
                <c:pt idx="17">
                  <c:v>1.823095300767176</c:v>
                </c:pt>
                <c:pt idx="18">
                  <c:v>1.8238254577409152</c:v>
                </c:pt>
                <c:pt idx="19">
                  <c:v>1.8246644948104125</c:v>
                </c:pt>
                <c:pt idx="20">
                  <c:v>1.8256287684612722</c:v>
                </c:pt>
                <c:pt idx="21">
                  <c:v>1.826737130855737</c:v>
                </c:pt>
                <c:pt idx="22">
                  <c:v>1.8280113229483803</c:v>
                </c:pt>
                <c:pt idx="23">
                  <c:v>1.829476433452311</c:v>
                </c:pt>
                <c:pt idx="24">
                  <c:v>1.831161435923135</c:v>
                </c:pt>
                <c:pt idx="25">
                  <c:v>1.8330998188903418</c:v>
                </c:pt>
                <c:pt idx="26">
                  <c:v>1.8353303273188057</c:v>
                </c:pt>
                <c:pt idx="27">
                  <c:v>1.8378978379320154</c:v>
                </c:pt>
                <c:pt idx="28">
                  <c:v>1.8408543963573893</c:v>
                </c:pt>
                <c:pt idx="29">
                  <c:v>1.8442604510440097</c:v>
                </c:pt>
                <c:pt idx="30">
                  <c:v>1.8481863279742294</c:v>
                </c:pt>
                <c:pt idx="31">
                  <c:v>1.8527140020667427</c:v>
                </c:pt>
                <c:pt idx="32">
                  <c:v>1.857939236849268</c:v>
                </c:pt>
                <c:pt idx="33">
                  <c:v>1.8639741848767022</c:v>
                </c:pt>
                <c:pt idx="34">
                  <c:v>1.8709505694884068</c:v>
                </c:pt>
                <c:pt idx="35">
                  <c:v>1.8790236067144688</c:v>
                </c:pt>
                <c:pt idx="36">
                  <c:v>1.8883768786435116</c:v>
                </c:pt>
                <c:pt idx="37">
                  <c:v>1.8992284425168791</c:v>
                </c:pt>
                <c:pt idx="38">
                  <c:v>1.911838562427651</c:v>
                </c:pt>
                <c:pt idx="39">
                  <c:v>1.9265195967312403</c:v>
                </c:pt>
                <c:pt idx="40">
                  <c:v>1.9436487856221771</c:v>
                </c:pt>
                <c:pt idx="41">
                  <c:v>1.9636849934935066</c:v>
                </c:pt>
                <c:pt idx="42">
                  <c:v>1.9871909234937277</c:v>
                </c:pt>
                <c:pt idx="43">
                  <c:v>2.0148630248599431</c:v>
                </c:pt>
                <c:pt idx="44">
                  <c:v>2.0475724033404301</c:v>
                </c:pt>
                <c:pt idx="45">
                  <c:v>2.0864217709553357</c:v>
                </c:pt>
                <c:pt idx="46">
                  <c:v>2.1328262710799555</c:v>
                </c:pt>
                <c:pt idx="47">
                  <c:v>2.1886306779664886</c:v>
                </c:pt>
                <c:pt idx="48">
                  <c:v>2.2562834668074747</c:v>
                </c:pt>
                <c:pt idx="49">
                  <c:v>2.3391024159998786</c:v>
                </c:pt>
                <c:pt idx="50">
                  <c:v>2.4416924112423244</c:v>
                </c:pt>
                <c:pt idx="51">
                  <c:v>2.570625794750641</c:v>
                </c:pt>
                <c:pt idx="52">
                  <c:v>2.7355946287033328</c:v>
                </c:pt>
                <c:pt idx="53">
                  <c:v>2.9514506591291108</c:v>
                </c:pt>
                <c:pt idx="54">
                  <c:v>3.2419970671627398</c:v>
                </c:pt>
                <c:pt idx="55">
                  <c:v>3.6473889699493918</c:v>
                </c:pt>
                <c:pt idx="56">
                  <c:v>4.2390374615985982</c:v>
                </c:pt>
                <c:pt idx="57">
                  <c:v>5.1476188917987189</c:v>
                </c:pt>
                <c:pt idx="58">
                  <c:v>6.5794785409223122</c:v>
                </c:pt>
                <c:pt idx="59">
                  <c:v>8.4216992824017431</c:v>
                </c:pt>
                <c:pt idx="60">
                  <c:v>8.4376274539570844</c:v>
                </c:pt>
                <c:pt idx="61">
                  <c:v>6.02759679896318</c:v>
                </c:pt>
                <c:pt idx="62">
                  <c:v>4.0547195190459977</c:v>
                </c:pt>
                <c:pt idx="63">
                  <c:v>2.8568545281020734</c:v>
                </c:pt>
                <c:pt idx="64">
                  <c:v>2.1117035223895027</c:v>
                </c:pt>
                <c:pt idx="65">
                  <c:v>1.6186251607403019</c:v>
                </c:pt>
                <c:pt idx="66">
                  <c:v>1.2742139023270473</c:v>
                </c:pt>
                <c:pt idx="67">
                  <c:v>1.0232193379989187</c:v>
                </c:pt>
                <c:pt idx="68">
                  <c:v>0.83419456205382403</c:v>
                </c:pt>
                <c:pt idx="69">
                  <c:v>0.68814090116667559</c:v>
                </c:pt>
                <c:pt idx="70">
                  <c:v>0.57297708425315363</c:v>
                </c:pt>
                <c:pt idx="71">
                  <c:v>0.48068209312639443</c:v>
                </c:pt>
                <c:pt idx="72">
                  <c:v>0.40573372670661095</c:v>
                </c:pt>
                <c:pt idx="73">
                  <c:v>0.34421145164761541</c:v>
                </c:pt>
                <c:pt idx="74">
                  <c:v>0.29325790954902026</c:v>
                </c:pt>
                <c:pt idx="75">
                  <c:v>0.25074317773002197</c:v>
                </c:pt>
                <c:pt idx="76">
                  <c:v>0.21504838102145171</c:v>
                </c:pt>
                <c:pt idx="77">
                  <c:v>0.18492210419174576</c:v>
                </c:pt>
                <c:pt idx="78">
                  <c:v>0.15938262689798446</c:v>
                </c:pt>
                <c:pt idx="79">
                  <c:v>0.13764981471393456</c:v>
                </c:pt>
                <c:pt idx="80">
                  <c:v>0.11909668584818348</c:v>
                </c:pt>
                <c:pt idx="81">
                  <c:v>0.10321432588027409</c:v>
                </c:pt>
                <c:pt idx="82">
                  <c:v>8.9586041588208362E-2</c:v>
                </c:pt>
                <c:pt idx="83">
                  <c:v>7.7868027484783914E-2</c:v>
                </c:pt>
                <c:pt idx="84">
                  <c:v>6.7774700287342823E-2</c:v>
                </c:pt>
                <c:pt idx="85">
                  <c:v>5.9067430627348545E-2</c:v>
                </c:pt>
                <c:pt idx="86">
                  <c:v>5.154578234299155E-2</c:v>
                </c:pt>
                <c:pt idx="87">
                  <c:v>4.5040627060357705E-2</c:v>
                </c:pt>
                <c:pt idx="88">
                  <c:v>3.9408678406079659E-2</c:v>
                </c:pt>
                <c:pt idx="89">
                  <c:v>3.4528113229678609E-2</c:v>
                </c:pt>
                <c:pt idx="90">
                  <c:v>3.0295034089488138E-2</c:v>
                </c:pt>
                <c:pt idx="91">
                  <c:v>2.662058937973311E-2</c:v>
                </c:pt>
                <c:pt idx="92">
                  <c:v>2.342861242522342E-2</c:v>
                </c:pt>
                <c:pt idx="93">
                  <c:v>2.0653673750292412E-2</c:v>
                </c:pt>
                <c:pt idx="94">
                  <c:v>1.8239465027158595E-2</c:v>
                </c:pt>
                <c:pt idx="95">
                  <c:v>1.6137451337407172E-2</c:v>
                </c:pt>
                <c:pt idx="96">
                  <c:v>1.4305742026386776E-2</c:v>
                </c:pt>
                <c:pt idx="97">
                  <c:v>1.2708140788993721E-2</c:v>
                </c:pt>
                <c:pt idx="98">
                  <c:v>1.1313343552277595E-2</c:v>
                </c:pt>
                <c:pt idx="99">
                  <c:v>1.0094258835800772E-2</c:v>
                </c:pt>
                <c:pt idx="100">
                  <c:v>9.0274300293775051E-3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0C-4318-817E-12480115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734976"/>
        <c:axId val="144735552"/>
      </c:scatterChart>
      <c:scatterChart>
        <c:scatterStyle val="lineMarker"/>
        <c:varyColors val="0"/>
        <c:ser>
          <c:idx val="1"/>
          <c:order val="1"/>
          <c:tx>
            <c:strRef>
              <c:f>'VM Plant'!$N$6</c:f>
              <c:strCache>
                <c:ptCount val="1"/>
                <c:pt idx="0">
                  <c:v>Phase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'VM Plant'!$B$7:$B$107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'VM Plant'!$N$7:$N$107</c:f>
              <c:numCache>
                <c:formatCode>General</c:formatCode>
                <c:ptCount val="101"/>
                <c:pt idx="0">
                  <c:v>-0.36004917944691139</c:v>
                </c:pt>
                <c:pt idx="1">
                  <c:v>-0.38580752471054175</c:v>
                </c:pt>
                <c:pt idx="2">
                  <c:v>-0.41340990379870035</c:v>
                </c:pt>
                <c:pt idx="3">
                  <c:v>-0.44298861896150399</c:v>
                </c:pt>
                <c:pt idx="4">
                  <c:v>-0.4746855310539857</c:v>
                </c:pt>
                <c:pt idx="5">
                  <c:v>-0.50865276542339244</c:v>
                </c:pt>
                <c:pt idx="6">
                  <c:v>-0.54505347343026633</c:v>
                </c:pt>
                <c:pt idx="7">
                  <c:v>-0.58406265477736341</c:v>
                </c:pt>
                <c:pt idx="8">
                  <c:v>-0.62586804646973815</c:v>
                </c:pt>
                <c:pt idx="9">
                  <c:v>-0.670671084990625</c:v>
                </c:pt>
                <c:pt idx="10">
                  <c:v>-0.71868794917560619</c:v>
                </c:pt>
                <c:pt idx="11">
                  <c:v>-0.77015069233094968</c:v>
                </c:pt>
                <c:pt idx="12">
                  <c:v>-0.82530847340779512</c:v>
                </c:pt>
                <c:pt idx="13">
                  <c:v>-0.88442889855728291</c:v>
                </c:pt>
                <c:pt idx="14">
                  <c:v>-0.94779948621006149</c:v>
                </c:pt>
                <c:pt idx="15">
                  <c:v>-1.0157292710164798</c:v>
                </c:pt>
                <c:pt idx="16">
                  <c:v>-1.0885505646417126</c:v>
                </c:pt>
                <c:pt idx="17">
                  <c:v>-1.1666208946430905</c:v>
                </c:pt>
                <c:pt idx="18">
                  <c:v>-1.2503251466079874</c:v>
                </c:pt>
                <c:pt idx="19">
                  <c:v>-1.3400779395773426</c:v>
                </c:pt>
                <c:pt idx="20">
                  <c:v>-1.4363262707520406</c:v>
                </c:pt>
                <c:pt idx="21">
                  <c:v>-1.5395524728682728</c:v>
                </c:pt>
                <c:pt idx="22">
                  <c:v>-1.6502775368099916</c:v>
                </c:pt>
                <c:pt idx="23">
                  <c:v>-1.7690648634894641</c:v>
                </c:pt>
                <c:pt idx="24">
                  <c:v>-1.8965245234034185</c:v>
                </c:pt>
                <c:pt idx="25">
                  <c:v>-2.0333181203949073</c:v>
                </c:pt>
                <c:pt idx="26">
                  <c:v>-2.1801643791151339</c:v>
                </c:pt>
                <c:pt idx="27">
                  <c:v>-2.3378456049460659</c:v>
                </c:pt>
                <c:pt idx="28">
                  <c:v>-2.5072152026672416</c:v>
                </c:pt>
                <c:pt idx="29">
                  <c:v>-2.6892064885733982</c:v>
                </c:pt>
                <c:pt idx="30">
                  <c:v>-2.8848430936811367</c:v>
                </c:pt>
                <c:pt idx="31">
                  <c:v>-3.0952513380674564</c:v>
                </c:pt>
                <c:pt idx="32">
                  <c:v>-3.3216750651737286</c:v>
                </c:pt>
                <c:pt idx="33">
                  <c:v>-3.5654935698007684</c:v>
                </c:pt>
                <c:pt idx="34">
                  <c:v>-3.8282434483329033</c:v>
                </c:pt>
                <c:pt idx="35">
                  <c:v>-4.1116454643542371</c:v>
                </c:pt>
                <c:pt idx="36">
                  <c:v>-4.417637886248734</c:v>
                </c:pt>
                <c:pt idx="37">
                  <c:v>-4.7484182584612196</c:v>
                </c:pt>
                <c:pt idx="38">
                  <c:v>-5.1064962790792556</c:v>
                </c:pt>
                <c:pt idx="39">
                  <c:v>-5.4947614711182791</c:v>
                </c:pt>
                <c:pt idx="40">
                  <c:v>-5.9165708048740395</c:v>
                </c:pt>
                <c:pt idx="41">
                  <c:v>-6.375863592902431</c:v>
                </c:pt>
                <c:pt idx="42">
                  <c:v>-6.8773142219003587</c:v>
                </c:pt>
                <c:pt idx="43">
                  <c:v>-7.4265382384636052</c:v>
                </c:pt>
                <c:pt idx="44">
                  <c:v>-8.0303750305351329</c:v>
                </c:pt>
                <c:pt idx="45">
                  <c:v>-8.6972826764313709</c:v>
                </c:pt>
                <c:pt idx="46">
                  <c:v>-9.4379007232437839</c:v>
                </c:pt>
                <c:pt idx="47">
                  <c:v>-10.265870668997319</c:v>
                </c:pt>
                <c:pt idx="48">
                  <c:v>-11.199063071674653</c:v>
                </c:pt>
                <c:pt idx="49">
                  <c:v>-12.261466815330074</c:v>
                </c:pt>
                <c:pt idx="50">
                  <c:v>-13.486196154324078</c:v>
                </c:pt>
                <c:pt idx="51">
                  <c:v>-14.920464468473746</c:v>
                </c:pt>
                <c:pt idx="52">
                  <c:v>-16.634188862827667</c:v>
                </c:pt>
                <c:pt idx="53">
                  <c:v>-18.735685690766193</c:v>
                </c:pt>
                <c:pt idx="54">
                  <c:v>-21.402161018666664</c:v>
                </c:pt>
                <c:pt idx="55">
                  <c:v>-24.943553531752947</c:v>
                </c:pt>
                <c:pt idx="56">
                  <c:v>-29.94842960624015</c:v>
                </c:pt>
                <c:pt idx="57">
                  <c:v>-37.649216078510115</c:v>
                </c:pt>
                <c:pt idx="58">
                  <c:v>-50.869259935426427</c:v>
                </c:pt>
                <c:pt idx="59">
                  <c:v>-75.514041138721353</c:v>
                </c:pt>
                <c:pt idx="60">
                  <c:v>-112.83228047663634</c:v>
                </c:pt>
                <c:pt idx="61">
                  <c:v>-142.97430389474209</c:v>
                </c:pt>
                <c:pt idx="62">
                  <c:v>-159.59011497742185</c:v>
                </c:pt>
                <c:pt idx="63">
                  <c:v>-169.07557513030457</c:v>
                </c:pt>
                <c:pt idx="64">
                  <c:v>-175.22686130797939</c:v>
                </c:pt>
                <c:pt idx="65">
                  <c:v>-179.68650685274361</c:v>
                </c:pt>
                <c:pt idx="66">
                  <c:v>176.78718635687702</c:v>
                </c:pt>
                <c:pt idx="67">
                  <c:v>173.8062361809134</c:v>
                </c:pt>
                <c:pt idx="68">
                  <c:v>171.15295439567743</c:v>
                </c:pt>
                <c:pt idx="69">
                  <c:v>168.69524873194669</c:v>
                </c:pt>
                <c:pt idx="70">
                  <c:v>166.34734139702473</c:v>
                </c:pt>
                <c:pt idx="71">
                  <c:v>164.0500345864134</c:v>
                </c:pt>
                <c:pt idx="72">
                  <c:v>161.76010075328489</c:v>
                </c:pt>
                <c:pt idx="73">
                  <c:v>159.44424006678045</c:v>
                </c:pt>
                <c:pt idx="74">
                  <c:v>157.07546291178247</c:v>
                </c:pt>
                <c:pt idx="75">
                  <c:v>154.63082586611662</c:v>
                </c:pt>
                <c:pt idx="76">
                  <c:v>152.08995551526505</c:v>
                </c:pt>
                <c:pt idx="77">
                  <c:v>149.43404721977626</c:v>
                </c:pt>
                <c:pt idx="78">
                  <c:v>146.64515847504347</c:v>
                </c:pt>
                <c:pt idx="79">
                  <c:v>143.70568897950875</c:v>
                </c:pt>
                <c:pt idx="80">
                  <c:v>140.59798065649562</c:v>
                </c:pt>
                <c:pt idx="81">
                  <c:v>137.30399498993862</c:v>
                </c:pt>
                <c:pt idx="82">
                  <c:v>133.80503959429532</c:v>
                </c:pt>
                <c:pt idx="83">
                  <c:v>130.08152497306833</c:v>
                </c:pt>
                <c:pt idx="84">
                  <c:v>126.11273818181942</c:v>
                </c:pt>
                <c:pt idx="85">
                  <c:v>121.87662390270755</c:v>
                </c:pt>
                <c:pt idx="86">
                  <c:v>117.34956603666068</c:v>
                </c:pt>
                <c:pt idx="87">
                  <c:v>112.50616480697218</c:v>
                </c:pt>
                <c:pt idx="88">
                  <c:v>107.31900585090634</c:v>
                </c:pt>
                <c:pt idx="89">
                  <c:v>101.75841905320492</c:v>
                </c:pt>
                <c:pt idx="90">
                  <c:v>95.792226075361299</c:v>
                </c:pt>
                <c:pt idx="91">
                  <c:v>89.385476731345108</c:v>
                </c:pt>
                <c:pt idx="92">
                  <c:v>82.500175580610374</c:v>
                </c:pt>
                <c:pt idx="93">
                  <c:v>75.095001331920059</c:v>
                </c:pt>
                <c:pt idx="94">
                  <c:v>67.125022807506525</c:v>
                </c:pt>
                <c:pt idx="95">
                  <c:v>58.54141618968935</c:v>
                </c:pt>
                <c:pt idx="96">
                  <c:v>49.291188905454646</c:v>
                </c:pt>
                <c:pt idx="97">
                  <c:v>39.316915621977259</c:v>
                </c:pt>
                <c:pt idx="98">
                  <c:v>28.556491260672392</c:v>
                </c:pt>
                <c:pt idx="99">
                  <c:v>16.942904572607688</c:v>
                </c:pt>
                <c:pt idx="100">
                  <c:v>4.40403363229533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0C-4318-817E-12480115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867328"/>
        <c:axId val="145866752"/>
      </c:scatterChart>
      <c:valAx>
        <c:axId val="144734976"/>
        <c:scaling>
          <c:logBase val="10"/>
          <c:orientation val="minMax"/>
          <c:max val="100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735552"/>
        <c:crossesAt val="1.0000000000000002E-2"/>
        <c:crossBetween val="midCat"/>
      </c:valAx>
      <c:valAx>
        <c:axId val="144735552"/>
        <c:scaling>
          <c:logBase val="10"/>
          <c:orientation val="minMax"/>
          <c:max val="100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734976"/>
        <c:crosses val="autoZero"/>
        <c:crossBetween val="midCat"/>
      </c:valAx>
      <c:valAx>
        <c:axId val="145866752"/>
        <c:scaling>
          <c:orientation val="minMax"/>
          <c:max val="180"/>
          <c:min val="-18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67328"/>
        <c:crosses val="max"/>
        <c:crossBetween val="midCat"/>
        <c:majorUnit val="90"/>
      </c:valAx>
      <c:valAx>
        <c:axId val="145867328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866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Open Loop Gain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'VM Open Loop Math'!$F$6</c:f>
              <c:strCache>
                <c:ptCount val="1"/>
                <c:pt idx="0">
                  <c:v>Mag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'VM Open Loop Math'!$B$7:$B$107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'VM Open Loop Math'!$F$7:$F$107</c:f>
              <c:numCache>
                <c:formatCode>General</c:formatCode>
                <c:ptCount val="101"/>
                <c:pt idx="0">
                  <c:v>24.776388165200188</c:v>
                </c:pt>
                <c:pt idx="1">
                  <c:v>23.126044528779349</c:v>
                </c:pt>
                <c:pt idx="2">
                  <c:v>21.586095737805383</c:v>
                </c:pt>
                <c:pt idx="3">
                  <c:v>20.149190734179534</c:v>
                </c:pt>
                <c:pt idx="4">
                  <c:v>18.80847036187151</c:v>
                </c:pt>
                <c:pt idx="5">
                  <c:v>17.557534626814338</c:v>
                </c:pt>
                <c:pt idx="6">
                  <c:v>16.390412149120046</c:v>
                </c:pt>
                <c:pt idx="7">
                  <c:v>15.301531662365129</c:v>
                </c:pt>
                <c:pt idx="8">
                  <c:v>14.285695423364594</c:v>
                </c:pt>
                <c:pt idx="9">
                  <c:v>13.338054406612397</c:v>
                </c:pt>
                <c:pt idx="10">
                  <c:v>12.454085164651865</c:v>
                </c:pt>
                <c:pt idx="11">
                  <c:v>11.629568244357289</c:v>
                </c:pt>
                <c:pt idx="12">
                  <c:v>10.860568056771504</c:v>
                </c:pt>
                <c:pt idx="13">
                  <c:v>10.143414104584135</c:v>
                </c:pt>
                <c:pt idx="14">
                  <c:v>9.4746834786725778</c:v>
                </c:pt>
                <c:pt idx="15">
                  <c:v>8.8511845405640521</c:v>
                </c:pt>
                <c:pt idx="16">
                  <c:v>8.2699417143842489</c:v>
                </c:pt>
                <c:pt idx="17">
                  <c:v>7.728181316628012</c:v>
                </c:pt>
                <c:pt idx="18">
                  <c:v>7.2233183578981999</c:v>
                </c:pt>
                <c:pt idx="19">
                  <c:v>6.7529442555704771</c:v>
                </c:pt>
                <c:pt idx="20">
                  <c:v>6.314815401380085</c:v>
                </c:pt>
                <c:pt idx="21">
                  <c:v>5.9068425322114653</c:v>
                </c:pt>
                <c:pt idx="22">
                  <c:v>5.5270808580158457</c:v>
                </c:pt>
                <c:pt idx="23">
                  <c:v>5.1737209041448287</c:v>
                </c:pt>
                <c:pt idx="24">
                  <c:v>4.8450800315328761</c:v>
                </c:pt>
                <c:pt idx="25">
                  <c:v>4.539594602203942</c:v>
                </c:pt>
                <c:pt idx="26">
                  <c:v>4.2558127636156131</c:v>
                </c:pt>
                <c:pt idx="27">
                  <c:v>3.9923878311142986</c:v>
                </c:pt>
                <c:pt idx="28">
                  <c:v>3.7480722546547152</c:v>
                </c:pt>
                <c:pt idx="29">
                  <c:v>3.5217121642347986</c:v>
                </c:pt>
                <c:pt idx="30">
                  <c:v>3.3122424979030534</c:v>
                </c:pt>
                <c:pt idx="31">
                  <c:v>3.1186827287839711</c:v>
                </c:pt>
                <c:pt idx="32">
                  <c:v>2.9401332223783574</c:v>
                </c:pt>
                <c:pt idx="33">
                  <c:v>2.775772275594143</c:v>
                </c:pt>
                <c:pt idx="34">
                  <c:v>2.6248539146709509</c:v>
                </c:pt>
                <c:pt idx="35">
                  <c:v>2.4867065636905474</c:v>
                </c:pt>
                <c:pt idx="36">
                  <c:v>2.3607327422533362</c:v>
                </c:pt>
                <c:pt idx="37">
                  <c:v>2.2464100144449848</c:v>
                </c:pt>
                <c:pt idx="38">
                  <c:v>2.1432935000987934</c:v>
                </c:pt>
                <c:pt idx="39">
                  <c:v>2.0510203840813541</c:v>
                </c:pt>
                <c:pt idx="40">
                  <c:v>1.9693170379389071</c:v>
                </c:pt>
                <c:pt idx="41">
                  <c:v>1.8980096280872558</c:v>
                </c:pt>
                <c:pt idx="42">
                  <c:v>1.8370394699466952</c:v>
                </c:pt>
                <c:pt idx="43">
                  <c:v>1.786484970269739</c:v>
                </c:pt>
                <c:pt idx="44">
                  <c:v>1.7465929008153072</c:v>
                </c:pt>
                <c:pt idx="45">
                  <c:v>1.717823172860389</c:v>
                </c:pt>
                <c:pt idx="46">
                  <c:v>1.7009135974064742</c:v>
                </c:pt>
                <c:pt idx="47">
                  <c:v>1.696974979599853</c:v>
                </c:pt>
                <c:pt idx="48">
                  <c:v>1.7076335385664823</c:v>
                </c:pt>
                <c:pt idx="49">
                  <c:v>1.735249446358992</c:v>
                </c:pt>
                <c:pt idx="50">
                  <c:v>1.7832620257553113</c:v>
                </c:pt>
                <c:pt idx="51">
                  <c:v>1.8567538560432237</c:v>
                </c:pt>
                <c:pt idx="52">
                  <c:v>1.9634096293694865</c:v>
                </c:pt>
                <c:pt idx="53">
                  <c:v>2.1152211225670681</c:v>
                </c:pt>
                <c:pt idx="54">
                  <c:v>2.3316750600587008</c:v>
                </c:pt>
                <c:pt idx="55">
                  <c:v>2.6460308387200837</c:v>
                </c:pt>
                <c:pt idx="56">
                  <c:v>3.1181649444854047</c:v>
                </c:pt>
                <c:pt idx="57">
                  <c:v>3.8596610484852549</c:v>
                </c:pt>
                <c:pt idx="58">
                  <c:v>5.055432637216863</c:v>
                </c:pt>
                <c:pt idx="59">
                  <c:v>6.6667728218089488</c:v>
                </c:pt>
                <c:pt idx="60">
                  <c:v>6.9185137629027382</c:v>
                </c:pt>
                <c:pt idx="61">
                  <c:v>5.1467561966311086</c:v>
                </c:pt>
                <c:pt idx="62">
                  <c:v>3.6245232343838061</c:v>
                </c:pt>
                <c:pt idx="63">
                  <c:v>2.6875479681115202</c:v>
                </c:pt>
                <c:pt idx="64">
                  <c:v>2.1014559659591696</c:v>
                </c:pt>
                <c:pt idx="65">
                  <c:v>1.712569275888159</c:v>
                </c:pt>
                <c:pt idx="66">
                  <c:v>1.4404497978087074</c:v>
                </c:pt>
                <c:pt idx="67">
                  <c:v>1.2418013298938531</c:v>
                </c:pt>
                <c:pt idx="68">
                  <c:v>1.0918836583500431</c:v>
                </c:pt>
                <c:pt idx="69">
                  <c:v>0.9757187051642312</c:v>
                </c:pt>
                <c:pt idx="70">
                  <c:v>0.88377223067041244</c:v>
                </c:pt>
                <c:pt idx="71">
                  <c:v>0.80971119413015402</c:v>
                </c:pt>
                <c:pt idx="72">
                  <c:v>0.74917358116290744</c:v>
                </c:pt>
                <c:pt idx="73">
                  <c:v>0.69905968592136192</c:v>
                </c:pt>
                <c:pt idx="74">
                  <c:v>0.65710589655560081</c:v>
                </c:pt>
                <c:pt idx="75">
                  <c:v>0.6216185977860692</c:v>
                </c:pt>
                <c:pt idx="76">
                  <c:v>0.59130250400395701</c:v>
                </c:pt>
                <c:pt idx="77">
                  <c:v>0.56514665861299562</c:v>
                </c:pt>
                <c:pt idx="78">
                  <c:v>0.5423467412048345</c:v>
                </c:pt>
                <c:pt idx="79">
                  <c:v>0.52225085703404228</c:v>
                </c:pt>
                <c:pt idx="80">
                  <c:v>0.50432087865479047</c:v>
                </c:pt>
                <c:pt idx="81">
                  <c:v>0.48810430916017883</c:v>
                </c:pt>
                <c:pt idx="82">
                  <c:v>0.47321340500162007</c:v>
                </c:pt>
                <c:pt idx="83">
                  <c:v>0.45930940536786119</c:v>
                </c:pt>
                <c:pt idx="84">
                  <c:v>0.4460904300837763</c:v>
                </c:pt>
                <c:pt idx="85">
                  <c:v>0.43328208317531591</c:v>
                </c:pt>
                <c:pt idx="86">
                  <c:v>0.42063012708452652</c:v>
                </c:pt>
                <c:pt idx="87">
                  <c:v>0.4078948303029637</c:v>
                </c:pt>
                <c:pt idx="88">
                  <c:v>0.39484677574989258</c:v>
                </c:pt>
                <c:pt idx="89">
                  <c:v>0.3812640730989354</c:v>
                </c:pt>
                <c:pt idx="90">
                  <c:v>0.36693106216261273</c:v>
                </c:pt>
                <c:pt idx="91">
                  <c:v>0.35163873732629408</c:v>
                </c:pt>
                <c:pt idx="92">
                  <c:v>0.33518727034589796</c:v>
                </c:pt>
                <c:pt idx="93">
                  <c:v>0.3173911591955928</c:v>
                </c:pt>
                <c:pt idx="94">
                  <c:v>0.29808767265637237</c:v>
                </c:pt>
                <c:pt idx="95">
                  <c:v>0.27714936733439066</c:v>
                </c:pt>
                <c:pt idx="96">
                  <c:v>0.25450147657428535</c:v>
                </c:pt>
                <c:pt idx="97">
                  <c:v>0.23014482843081732</c:v>
                </c:pt>
                <c:pt idx="98">
                  <c:v>0.20418452085951758</c:v>
                </c:pt>
                <c:pt idx="99">
                  <c:v>0.17686369910662522</c:v>
                </c:pt>
                <c:pt idx="100">
                  <c:v>0.14860023660637506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585-4C65-9680-6F139638F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869632"/>
        <c:axId val="145870208"/>
      </c:scatterChart>
      <c:scatterChart>
        <c:scatterStyle val="lineMarker"/>
        <c:varyColors val="0"/>
        <c:ser>
          <c:idx val="1"/>
          <c:order val="1"/>
          <c:tx>
            <c:strRef>
              <c:f>'VM Open Loop Math'!$G$6</c:f>
              <c:strCache>
                <c:ptCount val="1"/>
                <c:pt idx="0">
                  <c:v>Phase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'VM Open Loop Math'!$B$7:$B$107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'VM Open Loop Math'!$G$7:$G$107</c:f>
              <c:numCache>
                <c:formatCode>General</c:formatCode>
                <c:ptCount val="101"/>
                <c:pt idx="0">
                  <c:v>92.779617385443686</c:v>
                </c:pt>
                <c:pt idx="1">
                  <c:v>92.978277894511891</c:v>
                </c:pt>
                <c:pt idx="2">
                  <c:v>93.191115225178237</c:v>
                </c:pt>
                <c:pt idx="3">
                  <c:v>93.419136112377842</c:v>
                </c:pt>
                <c:pt idx="4">
                  <c:v>93.663417643355459</c:v>
                </c:pt>
                <c:pt idx="5">
                  <c:v>93.925111911569559</c:v>
                </c:pt>
                <c:pt idx="6">
                  <c:v>94.205450917497004</c:v>
                </c:pt>
                <c:pt idx="7">
                  <c:v>94.505751714062797</c:v>
                </c:pt>
                <c:pt idx="8">
                  <c:v>94.827421791028172</c:v>
                </c:pt>
                <c:pt idx="9">
                  <c:v>95.171964685580534</c:v>
                </c:pt>
                <c:pt idx="10">
                  <c:v>95.540985800296127</c:v>
                </c:pt>
                <c:pt idx="11">
                  <c:v>95.936198399769538</c:v>
                </c:pt>
                <c:pt idx="12">
                  <c:v>96.359429745826674</c:v>
                </c:pt>
                <c:pt idx="13">
                  <c:v>96.812627317290719</c:v>
                </c:pt>
                <c:pt idx="14">
                  <c:v>97.297865042226945</c:v>
                </c:pt>
                <c:pt idx="15">
                  <c:v>97.817349449511099</c:v>
                </c:pt>
                <c:pt idx="16">
                  <c:v>98.37342561977168</c:v>
                </c:pt>
                <c:pt idx="17">
                  <c:v>98.968582784316666</c:v>
                </c:pt>
                <c:pt idx="18">
                  <c:v>99.605459381888963</c:v>
                </c:pt>
                <c:pt idx="19">
                  <c:v>100.28684733733395</c:v>
                </c:pt>
                <c:pt idx="20">
                  <c:v>101.01569527137829</c:v>
                </c:pt>
                <c:pt idx="21">
                  <c:v>101.79511028727269</c:v>
                </c:pt>
                <c:pt idx="22">
                  <c:v>102.62835790346746</c:v>
                </c:pt>
                <c:pt idx="23">
                  <c:v>103.51885961730535</c:v>
                </c:pt>
                <c:pt idx="24">
                  <c:v>104.47018748401288</c:v>
                </c:pt>
                <c:pt idx="25">
                  <c:v>105.48605498708115</c:v>
                </c:pt>
                <c:pt idx="26">
                  <c:v>106.57030335367712</c:v>
                </c:pt>
                <c:pt idx="27">
                  <c:v>107.72688233975471</c:v>
                </c:pt>
                <c:pt idx="28">
                  <c:v>108.95982437482601</c:v>
                </c:pt>
                <c:pt idx="29">
                  <c:v>110.27321082118127</c:v>
                </c:pt>
                <c:pt idx="30">
                  <c:v>111.67112897826409</c:v>
                </c:pt>
                <c:pt idx="31">
                  <c:v>113.15761835279106</c:v>
                </c:pt>
                <c:pt idx="32">
                  <c:v>114.73660464069337</c:v>
                </c:pt>
                <c:pt idx="33">
                  <c:v>116.41181982999652</c:v>
                </c:pt>
                <c:pt idx="34">
                  <c:v>118.18670685377765</c:v>
                </c:pt>
                <c:pt idx="35">
                  <c:v>120.06430730095097</c:v>
                </c:pt>
                <c:pt idx="36">
                  <c:v>122.04713081777011</c:v>
                </c:pt>
                <c:pt idx="37">
                  <c:v>124.13700498507558</c:v>
                </c:pt>
                <c:pt idx="38">
                  <c:v>126.33490455352529</c:v>
                </c:pt>
                <c:pt idx="39">
                  <c:v>128.64075884659042</c:v>
                </c:pt>
                <c:pt idx="40">
                  <c:v>131.05323568180867</c:v>
                </c:pt>
                <c:pt idx="41">
                  <c:v>133.56949898197681</c:v>
                </c:pt>
                <c:pt idx="42">
                  <c:v>136.18493483629405</c:v>
                </c:pt>
                <c:pt idx="43">
                  <c:v>138.89283633391466</c:v>
                </c:pt>
                <c:pt idx="44">
                  <c:v>141.68402982042954</c:v>
                </c:pt>
                <c:pt idx="45">
                  <c:v>144.54641234498862</c:v>
                </c:pt>
                <c:pt idx="46">
                  <c:v>147.46434867610594</c:v>
                </c:pt>
                <c:pt idx="47">
                  <c:v>150.41784043696396</c:v>
                </c:pt>
                <c:pt idx="48">
                  <c:v>153.38131851883978</c:v>
                </c:pt>
                <c:pt idx="49">
                  <c:v>156.32180093373134</c:v>
                </c:pt>
                <c:pt idx="50">
                  <c:v>159.1959560194357</c:v>
                </c:pt>
                <c:pt idx="51">
                  <c:v>161.94521602772051</c:v>
                </c:pt>
                <c:pt idx="52">
                  <c:v>164.4872702279628</c:v>
                </c:pt>
                <c:pt idx="53">
                  <c:v>166.70047098660646</c:v>
                </c:pt>
                <c:pt idx="54">
                  <c:v>168.39344348345057</c:v>
                </c:pt>
                <c:pt idx="55">
                  <c:v>169.2413379531566</c:v>
                </c:pt>
                <c:pt idx="56">
                  <c:v>168.64002298641506</c:v>
                </c:pt>
                <c:pt idx="57">
                  <c:v>165.3409342411274</c:v>
                </c:pt>
                <c:pt idx="58">
                  <c:v>156.50409030969826</c:v>
                </c:pt>
                <c:pt idx="59">
                  <c:v>136.20695095499445</c:v>
                </c:pt>
                <c:pt idx="60">
                  <c:v>103.18337717818909</c:v>
                </c:pt>
                <c:pt idx="61">
                  <c:v>77.265332685933473</c:v>
                </c:pt>
                <c:pt idx="62">
                  <c:v>64.78487578542169</c:v>
                </c:pt>
                <c:pt idx="63">
                  <c:v>59.328042774879002</c:v>
                </c:pt>
                <c:pt idx="64">
                  <c:v>57.080453802430654</c:v>
                </c:pt>
                <c:pt idx="65">
                  <c:v>56.381336799540307</c:v>
                </c:pt>
                <c:pt idx="66">
                  <c:v>56.454182707508345</c:v>
                </c:pt>
                <c:pt idx="67">
                  <c:v>56.892904995150346</c:v>
                </c:pt>
                <c:pt idx="68">
                  <c:v>57.461889465610788</c:v>
                </c:pt>
                <c:pt idx="69">
                  <c:v>58.011375467561159</c:v>
                </c:pt>
                <c:pt idx="70">
                  <c:v>58.438254509536414</c:v>
                </c:pt>
                <c:pt idx="71">
                  <c:v>58.666412309432431</c:v>
                </c:pt>
                <c:pt idx="72">
                  <c:v>58.636186082317174</c:v>
                </c:pt>
                <c:pt idx="73">
                  <c:v>58.298372770973494</c:v>
                </c:pt>
                <c:pt idx="74">
                  <c:v>57.6106395306184</c:v>
                </c:pt>
                <c:pt idx="75">
                  <c:v>56.535259506136903</c:v>
                </c:pt>
                <c:pt idx="76">
                  <c:v>55.037603778388657</c:v>
                </c:pt>
                <c:pt idx="77">
                  <c:v>53.085075471218005</c:v>
                </c:pt>
                <c:pt idx="78">
                  <c:v>50.64630696805748</c:v>
                </c:pt>
                <c:pt idx="79">
                  <c:v>47.690515834401012</c:v>
                </c:pt>
                <c:pt idx="80">
                  <c:v>44.186957849317302</c:v>
                </c:pt>
                <c:pt idx="81">
                  <c:v>40.104440746655605</c:v>
                </c:pt>
                <c:pt idx="82">
                  <c:v>35.410877338470186</c:v>
                </c:pt>
                <c:pt idx="83">
                  <c:v>30.07286579173034</c:v>
                </c:pt>
                <c:pt idx="84">
                  <c:v>24.055290395515168</c:v>
                </c:pt>
                <c:pt idx="85">
                  <c:v>17.320939713946714</c:v>
                </c:pt>
                <c:pt idx="86">
                  <c:v>9.8301415871838493</c:v>
                </c:pt>
                <c:pt idx="87">
                  <c:v>1.5404167576724408</c:v>
                </c:pt>
                <c:pt idx="88">
                  <c:v>-7.593844430384534</c:v>
                </c:pt>
                <c:pt idx="89">
                  <c:v>-17.621674185909253</c:v>
                </c:pt>
                <c:pt idx="90">
                  <c:v>-28.59577490989771</c:v>
                </c:pt>
                <c:pt idx="91">
                  <c:v>-40.572700950423247</c:v>
                </c:pt>
                <c:pt idx="92">
                  <c:v>-53.612940767607689</c:v>
                </c:pt>
                <c:pt idx="93">
                  <c:v>-67.780846308252933</c:v>
                </c:pt>
                <c:pt idx="94">
                  <c:v>-83.144324661506317</c:v>
                </c:pt>
                <c:pt idx="95">
                  <c:v>-99.77415355877109</c:v>
                </c:pt>
                <c:pt idx="96">
                  <c:v>-117.74268830678345</c:v>
                </c:pt>
                <c:pt idx="97">
                  <c:v>-137.12155509021744</c:v>
                </c:pt>
                <c:pt idx="98">
                  <c:v>-157.97759214034653</c:v>
                </c:pt>
                <c:pt idx="99">
                  <c:v>179.63438089295357</c:v>
                </c:pt>
                <c:pt idx="100">
                  <c:v>155.68486968897292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85-4C65-9680-6F139638F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871360"/>
        <c:axId val="145870784"/>
      </c:scatterChart>
      <c:valAx>
        <c:axId val="145869632"/>
        <c:scaling>
          <c:logBase val="10"/>
          <c:orientation val="minMax"/>
          <c:max val="100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70208"/>
        <c:crossesAt val="1.0000000000000002E-2"/>
        <c:crossBetween val="midCat"/>
      </c:valAx>
      <c:valAx>
        <c:axId val="145870208"/>
        <c:scaling>
          <c:logBase val="10"/>
          <c:orientation val="minMax"/>
          <c:max val="100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69632"/>
        <c:crosses val="autoZero"/>
        <c:crossBetween val="midCat"/>
      </c:valAx>
      <c:valAx>
        <c:axId val="145870784"/>
        <c:scaling>
          <c:orientation val="minMax"/>
          <c:max val="180"/>
          <c:min val="-18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71360"/>
        <c:crosses val="max"/>
        <c:crossBetween val="midCat"/>
        <c:majorUnit val="90"/>
      </c:valAx>
      <c:valAx>
        <c:axId val="145871360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870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Voltage Mode Plant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'VM Plant'!$M$6</c:f>
              <c:strCache>
                <c:ptCount val="1"/>
                <c:pt idx="0">
                  <c:v>Mag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'VM Plant'!$B$7:$B$107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'VM Plant'!$M$7:$M$107</c:f>
              <c:numCache>
                <c:formatCode>General</c:formatCode>
                <c:ptCount val="101"/>
                <c:pt idx="0">
                  <c:v>1.818649934568715</c:v>
                </c:pt>
                <c:pt idx="1">
                  <c:v>1.818719307731929</c:v>
                </c:pt>
                <c:pt idx="2">
                  <c:v>1.8187989651557663</c:v>
                </c:pt>
                <c:pt idx="3">
                  <c:v>1.8188904325206745</c:v>
                </c:pt>
                <c:pt idx="4">
                  <c:v>1.8189954621888362</c:v>
                </c:pt>
                <c:pt idx="5">
                  <c:v>1.8191160669938724</c:v>
                </c:pt>
                <c:pt idx="6">
                  <c:v>1.8192545591025324</c:v>
                </c:pt>
                <c:pt idx="7">
                  <c:v>1.8194135947203971</c:v>
                </c:pt>
                <c:pt idx="8">
                  <c:v>1.8195962255354883</c:v>
                </c:pt>
                <c:pt idx="9">
                  <c:v>1.8198059579342867</c:v>
                </c:pt>
                <c:pt idx="10">
                  <c:v>1.8200468211904086</c:v>
                </c:pt>
                <c:pt idx="11">
                  <c:v>1.8203234460185564</c:v>
                </c:pt>
                <c:pt idx="12">
                  <c:v>1.8206411551141868</c:v>
                </c:pt>
                <c:pt idx="13">
                  <c:v>1.8210060675660629</c:v>
                </c:pt>
                <c:pt idx="14">
                  <c:v>1.8214252193440874</c:v>
                </c:pt>
                <c:pt idx="15">
                  <c:v>1.8219067024396589</c:v>
                </c:pt>
                <c:pt idx="16">
                  <c:v>1.8224598256795661</c:v>
                </c:pt>
                <c:pt idx="17">
                  <c:v>1.823095300767176</c:v>
                </c:pt>
                <c:pt idx="18">
                  <c:v>1.8238254577409152</c:v>
                </c:pt>
                <c:pt idx="19">
                  <c:v>1.8246644948104125</c:v>
                </c:pt>
                <c:pt idx="20">
                  <c:v>1.8256287684612722</c:v>
                </c:pt>
                <c:pt idx="21">
                  <c:v>1.826737130855737</c:v>
                </c:pt>
                <c:pt idx="22">
                  <c:v>1.8280113229483803</c:v>
                </c:pt>
                <c:pt idx="23">
                  <c:v>1.829476433452311</c:v>
                </c:pt>
                <c:pt idx="24">
                  <c:v>1.831161435923135</c:v>
                </c:pt>
                <c:pt idx="25">
                  <c:v>1.8330998188903418</c:v>
                </c:pt>
                <c:pt idx="26">
                  <c:v>1.8353303273188057</c:v>
                </c:pt>
                <c:pt idx="27">
                  <c:v>1.8378978379320154</c:v>
                </c:pt>
                <c:pt idx="28">
                  <c:v>1.8408543963573893</c:v>
                </c:pt>
                <c:pt idx="29">
                  <c:v>1.8442604510440097</c:v>
                </c:pt>
                <c:pt idx="30">
                  <c:v>1.8481863279742294</c:v>
                </c:pt>
                <c:pt idx="31">
                  <c:v>1.8527140020667427</c:v>
                </c:pt>
                <c:pt idx="32">
                  <c:v>1.857939236849268</c:v>
                </c:pt>
                <c:pt idx="33">
                  <c:v>1.8639741848767022</c:v>
                </c:pt>
                <c:pt idx="34">
                  <c:v>1.8709505694884068</c:v>
                </c:pt>
                <c:pt idx="35">
                  <c:v>1.8790236067144688</c:v>
                </c:pt>
                <c:pt idx="36">
                  <c:v>1.8883768786435116</c:v>
                </c:pt>
                <c:pt idx="37">
                  <c:v>1.8992284425168791</c:v>
                </c:pt>
                <c:pt idx="38">
                  <c:v>1.911838562427651</c:v>
                </c:pt>
                <c:pt idx="39">
                  <c:v>1.9265195967312403</c:v>
                </c:pt>
                <c:pt idx="40">
                  <c:v>1.9436487856221771</c:v>
                </c:pt>
                <c:pt idx="41">
                  <c:v>1.9636849934935066</c:v>
                </c:pt>
                <c:pt idx="42">
                  <c:v>1.9871909234937277</c:v>
                </c:pt>
                <c:pt idx="43">
                  <c:v>2.0148630248599431</c:v>
                </c:pt>
                <c:pt idx="44">
                  <c:v>2.0475724033404301</c:v>
                </c:pt>
                <c:pt idx="45">
                  <c:v>2.0864217709553357</c:v>
                </c:pt>
                <c:pt idx="46">
                  <c:v>2.1328262710799555</c:v>
                </c:pt>
                <c:pt idx="47">
                  <c:v>2.1886306779664886</c:v>
                </c:pt>
                <c:pt idx="48">
                  <c:v>2.2562834668074747</c:v>
                </c:pt>
                <c:pt idx="49">
                  <c:v>2.3391024159998786</c:v>
                </c:pt>
                <c:pt idx="50">
                  <c:v>2.4416924112423244</c:v>
                </c:pt>
                <c:pt idx="51">
                  <c:v>2.570625794750641</c:v>
                </c:pt>
                <c:pt idx="52">
                  <c:v>2.7355946287033328</c:v>
                </c:pt>
                <c:pt idx="53">
                  <c:v>2.9514506591291108</c:v>
                </c:pt>
                <c:pt idx="54">
                  <c:v>3.2419970671627398</c:v>
                </c:pt>
                <c:pt idx="55">
                  <c:v>3.6473889699493918</c:v>
                </c:pt>
                <c:pt idx="56">
                  <c:v>4.2390374615985982</c:v>
                </c:pt>
                <c:pt idx="57">
                  <c:v>5.1476188917987189</c:v>
                </c:pt>
                <c:pt idx="58">
                  <c:v>6.5794785409223122</c:v>
                </c:pt>
                <c:pt idx="59">
                  <c:v>8.4216992824017431</c:v>
                </c:pt>
                <c:pt idx="60">
                  <c:v>8.4376274539570844</c:v>
                </c:pt>
                <c:pt idx="61">
                  <c:v>6.02759679896318</c:v>
                </c:pt>
                <c:pt idx="62">
                  <c:v>4.0547195190459977</c:v>
                </c:pt>
                <c:pt idx="63">
                  <c:v>2.8568545281020734</c:v>
                </c:pt>
                <c:pt idx="64">
                  <c:v>2.1117035223895027</c:v>
                </c:pt>
                <c:pt idx="65">
                  <c:v>1.6186251607403019</c:v>
                </c:pt>
                <c:pt idx="66">
                  <c:v>1.2742139023270473</c:v>
                </c:pt>
                <c:pt idx="67">
                  <c:v>1.0232193379989187</c:v>
                </c:pt>
                <c:pt idx="68">
                  <c:v>0.83419456205382403</c:v>
                </c:pt>
                <c:pt idx="69">
                  <c:v>0.68814090116667559</c:v>
                </c:pt>
                <c:pt idx="70">
                  <c:v>0.57297708425315363</c:v>
                </c:pt>
                <c:pt idx="71">
                  <c:v>0.48068209312639443</c:v>
                </c:pt>
                <c:pt idx="72">
                  <c:v>0.40573372670661095</c:v>
                </c:pt>
                <c:pt idx="73">
                  <c:v>0.34421145164761541</c:v>
                </c:pt>
                <c:pt idx="74">
                  <c:v>0.29325790954902026</c:v>
                </c:pt>
                <c:pt idx="75">
                  <c:v>0.25074317773002197</c:v>
                </c:pt>
                <c:pt idx="76">
                  <c:v>0.21504838102145171</c:v>
                </c:pt>
                <c:pt idx="77">
                  <c:v>0.18492210419174576</c:v>
                </c:pt>
                <c:pt idx="78">
                  <c:v>0.15938262689798446</c:v>
                </c:pt>
                <c:pt idx="79">
                  <c:v>0.13764981471393456</c:v>
                </c:pt>
                <c:pt idx="80">
                  <c:v>0.11909668584818348</c:v>
                </c:pt>
                <c:pt idx="81">
                  <c:v>0.10321432588027409</c:v>
                </c:pt>
                <c:pt idx="82">
                  <c:v>8.9586041588208362E-2</c:v>
                </c:pt>
                <c:pt idx="83">
                  <c:v>7.7868027484783914E-2</c:v>
                </c:pt>
                <c:pt idx="84">
                  <c:v>6.7774700287342823E-2</c:v>
                </c:pt>
                <c:pt idx="85">
                  <c:v>5.9067430627348545E-2</c:v>
                </c:pt>
                <c:pt idx="86">
                  <c:v>5.154578234299155E-2</c:v>
                </c:pt>
                <c:pt idx="87">
                  <c:v>4.5040627060357705E-2</c:v>
                </c:pt>
                <c:pt idx="88">
                  <c:v>3.9408678406079659E-2</c:v>
                </c:pt>
                <c:pt idx="89">
                  <c:v>3.4528113229678609E-2</c:v>
                </c:pt>
                <c:pt idx="90">
                  <c:v>3.0295034089488138E-2</c:v>
                </c:pt>
                <c:pt idx="91">
                  <c:v>2.662058937973311E-2</c:v>
                </c:pt>
                <c:pt idx="92">
                  <c:v>2.342861242522342E-2</c:v>
                </c:pt>
                <c:pt idx="93">
                  <c:v>2.0653673750292412E-2</c:v>
                </c:pt>
                <c:pt idx="94">
                  <c:v>1.8239465027158595E-2</c:v>
                </c:pt>
                <c:pt idx="95">
                  <c:v>1.6137451337407172E-2</c:v>
                </c:pt>
                <c:pt idx="96">
                  <c:v>1.4305742026386776E-2</c:v>
                </c:pt>
                <c:pt idx="97">
                  <c:v>1.2708140788993721E-2</c:v>
                </c:pt>
                <c:pt idx="98">
                  <c:v>1.1313343552277595E-2</c:v>
                </c:pt>
                <c:pt idx="99">
                  <c:v>1.0094258835800772E-2</c:v>
                </c:pt>
                <c:pt idx="100">
                  <c:v>9.0274300293775051E-3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87-4BBD-A429-EA76FE352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873664"/>
        <c:axId val="145874240"/>
      </c:scatterChart>
      <c:scatterChart>
        <c:scatterStyle val="lineMarker"/>
        <c:varyColors val="0"/>
        <c:ser>
          <c:idx val="1"/>
          <c:order val="1"/>
          <c:tx>
            <c:strRef>
              <c:f>'VM Plant'!$N$6</c:f>
              <c:strCache>
                <c:ptCount val="1"/>
                <c:pt idx="0">
                  <c:v>Phase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'VM Plant'!$B$7:$B$107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'VM Plant'!$N$7:$N$107</c:f>
              <c:numCache>
                <c:formatCode>General</c:formatCode>
                <c:ptCount val="101"/>
                <c:pt idx="0">
                  <c:v>-0.36004917944691139</c:v>
                </c:pt>
                <c:pt idx="1">
                  <c:v>-0.38580752471054175</c:v>
                </c:pt>
                <c:pt idx="2">
                  <c:v>-0.41340990379870035</c:v>
                </c:pt>
                <c:pt idx="3">
                  <c:v>-0.44298861896150399</c:v>
                </c:pt>
                <c:pt idx="4">
                  <c:v>-0.4746855310539857</c:v>
                </c:pt>
                <c:pt idx="5">
                  <c:v>-0.50865276542339244</c:v>
                </c:pt>
                <c:pt idx="6">
                  <c:v>-0.54505347343026633</c:v>
                </c:pt>
                <c:pt idx="7">
                  <c:v>-0.58406265477736341</c:v>
                </c:pt>
                <c:pt idx="8">
                  <c:v>-0.62586804646973815</c:v>
                </c:pt>
                <c:pt idx="9">
                  <c:v>-0.670671084990625</c:v>
                </c:pt>
                <c:pt idx="10">
                  <c:v>-0.71868794917560619</c:v>
                </c:pt>
                <c:pt idx="11">
                  <c:v>-0.77015069233094968</c:v>
                </c:pt>
                <c:pt idx="12">
                  <c:v>-0.82530847340779512</c:v>
                </c:pt>
                <c:pt idx="13">
                  <c:v>-0.88442889855728291</c:v>
                </c:pt>
                <c:pt idx="14">
                  <c:v>-0.94779948621006149</c:v>
                </c:pt>
                <c:pt idx="15">
                  <c:v>-1.0157292710164798</c:v>
                </c:pt>
                <c:pt idx="16">
                  <c:v>-1.0885505646417126</c:v>
                </c:pt>
                <c:pt idx="17">
                  <c:v>-1.1666208946430905</c:v>
                </c:pt>
                <c:pt idx="18">
                  <c:v>-1.2503251466079874</c:v>
                </c:pt>
                <c:pt idx="19">
                  <c:v>-1.3400779395773426</c:v>
                </c:pt>
                <c:pt idx="20">
                  <c:v>-1.4363262707520406</c:v>
                </c:pt>
                <c:pt idx="21">
                  <c:v>-1.5395524728682728</c:v>
                </c:pt>
                <c:pt idx="22">
                  <c:v>-1.6502775368099916</c:v>
                </c:pt>
                <c:pt idx="23">
                  <c:v>-1.7690648634894641</c:v>
                </c:pt>
                <c:pt idx="24">
                  <c:v>-1.8965245234034185</c:v>
                </c:pt>
                <c:pt idx="25">
                  <c:v>-2.0333181203949073</c:v>
                </c:pt>
                <c:pt idx="26">
                  <c:v>-2.1801643791151339</c:v>
                </c:pt>
                <c:pt idx="27">
                  <c:v>-2.3378456049460659</c:v>
                </c:pt>
                <c:pt idx="28">
                  <c:v>-2.5072152026672416</c:v>
                </c:pt>
                <c:pt idx="29">
                  <c:v>-2.6892064885733982</c:v>
                </c:pt>
                <c:pt idx="30">
                  <c:v>-2.8848430936811367</c:v>
                </c:pt>
                <c:pt idx="31">
                  <c:v>-3.0952513380674564</c:v>
                </c:pt>
                <c:pt idx="32">
                  <c:v>-3.3216750651737286</c:v>
                </c:pt>
                <c:pt idx="33">
                  <c:v>-3.5654935698007684</c:v>
                </c:pt>
                <c:pt idx="34">
                  <c:v>-3.8282434483329033</c:v>
                </c:pt>
                <c:pt idx="35">
                  <c:v>-4.1116454643542371</c:v>
                </c:pt>
                <c:pt idx="36">
                  <c:v>-4.417637886248734</c:v>
                </c:pt>
                <c:pt idx="37">
                  <c:v>-4.7484182584612196</c:v>
                </c:pt>
                <c:pt idx="38">
                  <c:v>-5.1064962790792556</c:v>
                </c:pt>
                <c:pt idx="39">
                  <c:v>-5.4947614711182791</c:v>
                </c:pt>
                <c:pt idx="40">
                  <c:v>-5.9165708048740395</c:v>
                </c:pt>
                <c:pt idx="41">
                  <c:v>-6.375863592902431</c:v>
                </c:pt>
                <c:pt idx="42">
                  <c:v>-6.8773142219003587</c:v>
                </c:pt>
                <c:pt idx="43">
                  <c:v>-7.4265382384636052</c:v>
                </c:pt>
                <c:pt idx="44">
                  <c:v>-8.0303750305351329</c:v>
                </c:pt>
                <c:pt idx="45">
                  <c:v>-8.6972826764313709</c:v>
                </c:pt>
                <c:pt idx="46">
                  <c:v>-9.4379007232437839</c:v>
                </c:pt>
                <c:pt idx="47">
                  <c:v>-10.265870668997319</c:v>
                </c:pt>
                <c:pt idx="48">
                  <c:v>-11.199063071674653</c:v>
                </c:pt>
                <c:pt idx="49">
                  <c:v>-12.261466815330074</c:v>
                </c:pt>
                <c:pt idx="50">
                  <c:v>-13.486196154324078</c:v>
                </c:pt>
                <c:pt idx="51">
                  <c:v>-14.920464468473746</c:v>
                </c:pt>
                <c:pt idx="52">
                  <c:v>-16.634188862827667</c:v>
                </c:pt>
                <c:pt idx="53">
                  <c:v>-18.735685690766193</c:v>
                </c:pt>
                <c:pt idx="54">
                  <c:v>-21.402161018666664</c:v>
                </c:pt>
                <c:pt idx="55">
                  <c:v>-24.943553531752947</c:v>
                </c:pt>
                <c:pt idx="56">
                  <c:v>-29.94842960624015</c:v>
                </c:pt>
                <c:pt idx="57">
                  <c:v>-37.649216078510115</c:v>
                </c:pt>
                <c:pt idx="58">
                  <c:v>-50.869259935426427</c:v>
                </c:pt>
                <c:pt idx="59">
                  <c:v>-75.514041138721353</c:v>
                </c:pt>
                <c:pt idx="60">
                  <c:v>-112.83228047663634</c:v>
                </c:pt>
                <c:pt idx="61">
                  <c:v>-142.97430389474209</c:v>
                </c:pt>
                <c:pt idx="62">
                  <c:v>-159.59011497742185</c:v>
                </c:pt>
                <c:pt idx="63">
                  <c:v>-169.07557513030457</c:v>
                </c:pt>
                <c:pt idx="64">
                  <c:v>-175.22686130797939</c:v>
                </c:pt>
                <c:pt idx="65">
                  <c:v>-179.68650685274361</c:v>
                </c:pt>
                <c:pt idx="66">
                  <c:v>176.78718635687702</c:v>
                </c:pt>
                <c:pt idx="67">
                  <c:v>173.8062361809134</c:v>
                </c:pt>
                <c:pt idx="68">
                  <c:v>171.15295439567743</c:v>
                </c:pt>
                <c:pt idx="69">
                  <c:v>168.69524873194669</c:v>
                </c:pt>
                <c:pt idx="70">
                  <c:v>166.34734139702473</c:v>
                </c:pt>
                <c:pt idx="71">
                  <c:v>164.0500345864134</c:v>
                </c:pt>
                <c:pt idx="72">
                  <c:v>161.76010075328489</c:v>
                </c:pt>
                <c:pt idx="73">
                  <c:v>159.44424006678045</c:v>
                </c:pt>
                <c:pt idx="74">
                  <c:v>157.07546291178247</c:v>
                </c:pt>
                <c:pt idx="75">
                  <c:v>154.63082586611662</c:v>
                </c:pt>
                <c:pt idx="76">
                  <c:v>152.08995551526505</c:v>
                </c:pt>
                <c:pt idx="77">
                  <c:v>149.43404721977626</c:v>
                </c:pt>
                <c:pt idx="78">
                  <c:v>146.64515847504347</c:v>
                </c:pt>
                <c:pt idx="79">
                  <c:v>143.70568897950875</c:v>
                </c:pt>
                <c:pt idx="80">
                  <c:v>140.59798065649562</c:v>
                </c:pt>
                <c:pt idx="81">
                  <c:v>137.30399498993862</c:v>
                </c:pt>
                <c:pt idx="82">
                  <c:v>133.80503959429532</c:v>
                </c:pt>
                <c:pt idx="83">
                  <c:v>130.08152497306833</c:v>
                </c:pt>
                <c:pt idx="84">
                  <c:v>126.11273818181942</c:v>
                </c:pt>
                <c:pt idx="85">
                  <c:v>121.87662390270755</c:v>
                </c:pt>
                <c:pt idx="86">
                  <c:v>117.34956603666068</c:v>
                </c:pt>
                <c:pt idx="87">
                  <c:v>112.50616480697218</c:v>
                </c:pt>
                <c:pt idx="88">
                  <c:v>107.31900585090634</c:v>
                </c:pt>
                <c:pt idx="89">
                  <c:v>101.75841905320492</c:v>
                </c:pt>
                <c:pt idx="90">
                  <c:v>95.792226075361299</c:v>
                </c:pt>
                <c:pt idx="91">
                  <c:v>89.385476731345108</c:v>
                </c:pt>
                <c:pt idx="92">
                  <c:v>82.500175580610374</c:v>
                </c:pt>
                <c:pt idx="93">
                  <c:v>75.095001331920059</c:v>
                </c:pt>
                <c:pt idx="94">
                  <c:v>67.125022807506525</c:v>
                </c:pt>
                <c:pt idx="95">
                  <c:v>58.54141618968935</c:v>
                </c:pt>
                <c:pt idx="96">
                  <c:v>49.291188905454646</c:v>
                </c:pt>
                <c:pt idx="97">
                  <c:v>39.316915621977259</c:v>
                </c:pt>
                <c:pt idx="98">
                  <c:v>28.556491260672392</c:v>
                </c:pt>
                <c:pt idx="99">
                  <c:v>16.942904572607688</c:v>
                </c:pt>
                <c:pt idx="100">
                  <c:v>4.40403363229533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87-4BBD-A429-EA76FE352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326080"/>
        <c:axId val="146325504"/>
      </c:scatterChart>
      <c:valAx>
        <c:axId val="145873664"/>
        <c:scaling>
          <c:logBase val="10"/>
          <c:orientation val="minMax"/>
          <c:max val="100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74240"/>
        <c:crossesAt val="1.0000000000000002E-2"/>
        <c:crossBetween val="midCat"/>
      </c:valAx>
      <c:valAx>
        <c:axId val="145874240"/>
        <c:scaling>
          <c:logBase val="10"/>
          <c:orientation val="minMax"/>
          <c:max val="100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73664"/>
        <c:crosses val="autoZero"/>
        <c:crossBetween val="midCat"/>
      </c:valAx>
      <c:valAx>
        <c:axId val="146325504"/>
        <c:scaling>
          <c:orientation val="minMax"/>
          <c:max val="180"/>
          <c:min val="-18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26080"/>
        <c:crosses val="max"/>
        <c:crossBetween val="midCat"/>
        <c:majorUnit val="90"/>
      </c:valAx>
      <c:valAx>
        <c:axId val="146326080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325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Individual Constructs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'PZ Graphs'!$M$6</c:f>
              <c:strCache>
                <c:ptCount val="1"/>
                <c:pt idx="0">
                  <c:v>Int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'PZ Graphs'!$B$7:$B$107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'PZ Graphs'!$M$7:$M$107</c:f>
              <c:numCache>
                <c:formatCode>General</c:formatCode>
                <c:ptCount val="101"/>
                <c:pt idx="0">
                  <c:v>20</c:v>
                </c:pt>
                <c:pt idx="1">
                  <c:v>18.665086015939817</c:v>
                </c:pt>
                <c:pt idx="2">
                  <c:v>17.419271799121613</c:v>
                </c:pt>
                <c:pt idx="3">
                  <c:v>16.256610323282004</c:v>
                </c:pt>
                <c:pt idx="4">
                  <c:v>15.171551500583698</c:v>
                </c:pt>
                <c:pt idx="5">
                  <c:v>14.158915687682784</c:v>
                </c:pt>
                <c:pt idx="6">
                  <c:v>13.213868960151951</c:v>
                </c:pt>
                <c:pt idx="7">
                  <c:v>12.331900037229676</c:v>
                </c:pt>
                <c:pt idx="8">
                  <c:v>11.508798746743171</c:v>
                </c:pt>
                <c:pt idx="9">
                  <c:v>10.740635927405098</c:v>
                </c:pt>
                <c:pt idx="10">
                  <c:v>10.023744672545488</c:v>
                </c:pt>
                <c:pt idx="11">
                  <c:v>9.3547028257440061</c:v>
                </c:pt>
                <c:pt idx="12">
                  <c:v>8.7303166448033611</c:v>
                </c:pt>
                <c:pt idx="13">
                  <c:v>8.1476055560822971</c:v>
                </c:pt>
                <c:pt idx="14">
                  <c:v>7.6037879264112647</c:v>
                </c:pt>
                <c:pt idx="15">
                  <c:v>7.0962677846715563</c:v>
                </c:pt>
                <c:pt idx="16">
                  <c:v>6.6226224296518668</c:v>
                </c:pt>
                <c:pt idx="17">
                  <c:v>6.1805908650272245</c:v>
                </c:pt>
                <c:pt idx="18">
                  <c:v>5.7680630062532545</c:v>
                </c:pt>
                <c:pt idx="19">
                  <c:v>5.3830696078538729</c:v>
                </c:pt>
                <c:pt idx="20">
                  <c:v>5.0237728630192047</c:v>
                </c:pt>
                <c:pt idx="21">
                  <c:v>4.6884576306398875</c:v>
                </c:pt>
                <c:pt idx="22">
                  <c:v>4.3755232478991468</c:v>
                </c:pt>
                <c:pt idx="23">
                  <c:v>4.0834758893390992</c:v>
                </c:pt>
                <c:pt idx="24">
                  <c:v>3.8109214359265331</c:v>
                </c:pt>
                <c:pt idx="25">
                  <c:v>3.5565588200778833</c:v>
                </c:pt>
                <c:pt idx="26">
                  <c:v>3.3191738148751604</c:v>
                </c:pt>
                <c:pt idx="27">
                  <c:v>3.0976332378249998</c:v>
                </c:pt>
                <c:pt idx="28">
                  <c:v>2.8908795414918904</c:v>
                </c:pt>
                <c:pt idx="29">
                  <c:v>2.6979257651833413</c:v>
                </c:pt>
                <c:pt idx="30">
                  <c:v>2.517850823588367</c:v>
                </c:pt>
                <c:pt idx="31">
                  <c:v>2.3497951098790901</c:v>
                </c:pt>
                <c:pt idx="32">
                  <c:v>2.1929563922864017</c:v>
                </c:pt>
                <c:pt idx="33">
                  <c:v>2.0465859845615384</c:v>
                </c:pt>
                <c:pt idx="34">
                  <c:v>1.9099851720429006</c:v>
                </c:pt>
                <c:pt idx="35">
                  <c:v>1.7825018762675184</c:v>
                </c:pt>
                <c:pt idx="36">
                  <c:v>1.6635275422053677</c:v>
                </c:pt>
                <c:pt idx="37">
                  <c:v>1.5524942332574094</c:v>
                </c:pt>
                <c:pt idx="38">
                  <c:v>1.4488719201500049</c:v>
                </c:pt>
                <c:pt idx="39">
                  <c:v>1.3521659507839872</c:v>
                </c:pt>
                <c:pt idx="40">
                  <c:v>1.2619146889604089</c:v>
                </c:pt>
                <c:pt idx="41">
                  <c:v>1.1776873107111991</c:v>
                </c:pt>
                <c:pt idx="42">
                  <c:v>1.0990817477152692</c:v>
                </c:pt>
                <c:pt idx="43">
                  <c:v>1.0257227679827496</c:v>
                </c:pt>
                <c:pt idx="44">
                  <c:v>0.95726018464529561</c:v>
                </c:pt>
                <c:pt idx="45">
                  <c:v>0.89336718430194417</c:v>
                </c:pt>
                <c:pt idx="46">
                  <c:v>0.83373876694068783</c:v>
                </c:pt>
                <c:pt idx="47">
                  <c:v>0.77809028998857732</c:v>
                </c:pt>
                <c:pt idx="48">
                  <c:v>0.72615610954021792</c:v>
                </c:pt>
                <c:pt idx="49">
                  <c:v>0.67768831227842008</c:v>
                </c:pt>
                <c:pt idx="50">
                  <c:v>0.63245553203368943</c:v>
                </c:pt>
                <c:pt idx="51">
                  <c:v>0.59024184533329105</c:v>
                </c:pt>
                <c:pt idx="52">
                  <c:v>0.55084574066764636</c:v>
                </c:pt>
                <c:pt idx="53">
                  <c:v>0.51407915655378511</c:v>
                </c:pt>
                <c:pt idx="54">
                  <c:v>0.47976658380390974</c:v>
                </c:pt>
                <c:pt idx="55">
                  <c:v>0.44774422771367894</c:v>
                </c:pt>
                <c:pt idx="56">
                  <c:v>0.41785922617081833</c:v>
                </c:pt>
                <c:pt idx="57">
                  <c:v>0.38996891995161892</c:v>
                </c:pt>
                <c:pt idx="58">
                  <c:v>0.36394017172200599</c:v>
                </c:pt>
                <c:pt idx="59">
                  <c:v>0.33964873049235766</c:v>
                </c:pt>
                <c:pt idx="60">
                  <c:v>0.31697863849223096</c:v>
                </c:pt>
                <c:pt idx="61">
                  <c:v>0.2958216776336493</c:v>
                </c:pt>
                <c:pt idx="62">
                  <c:v>0.27607685292058437</c:v>
                </c:pt>
                <c:pt idx="63">
                  <c:v>0.25764991033863427</c:v>
                </c:pt>
                <c:pt idx="64">
                  <c:v>0.24045288692348959</c:v>
                </c:pt>
                <c:pt idx="65">
                  <c:v>0.2244036908603993</c:v>
                </c:pt>
                <c:pt idx="66">
                  <c:v>0.20942570961018614</c:v>
                </c:pt>
                <c:pt idx="67">
                  <c:v>0.19544744419116769</c:v>
                </c:pt>
                <c:pt idx="68">
                  <c:v>0.18240216787118718</c:v>
                </c:pt>
                <c:pt idx="69">
                  <c:v>0.17022760764047992</c:v>
                </c:pt>
                <c:pt idx="70">
                  <c:v>0.15886564694486069</c:v>
                </c:pt>
                <c:pt idx="71">
                  <c:v>0.14826204826018735</c:v>
                </c:pt>
                <c:pt idx="72">
                  <c:v>0.13836619418379092</c:v>
                </c:pt>
                <c:pt idx="73">
                  <c:v>0.12913084580693429</c:v>
                </c:pt>
                <c:pt idx="74">
                  <c:v>0.12051191721487456</c:v>
                </c:pt>
                <c:pt idx="75">
                  <c:v>0.11246826503807245</c:v>
                </c:pt>
                <c:pt idx="76">
                  <c:v>0.10496149204995701</c:v>
                </c:pt>
                <c:pt idx="77">
                  <c:v>9.7955763873691426E-2</c:v>
                </c:pt>
                <c:pt idx="78">
                  <c:v>9.1417637922977094E-2</c:v>
                </c:pt>
                <c:pt idx="79">
                  <c:v>8.5315903760320361E-2</c:v>
                </c:pt>
                <c:pt idx="80">
                  <c:v>7.9621434110701175E-2</c:v>
                </c:pt>
                <c:pt idx="81">
                  <c:v>7.4307045819436146E-2</c:v>
                </c:pt>
                <c:pt idx="82">
                  <c:v>6.9347370090507759E-2</c:v>
                </c:pt>
                <c:pt idx="83">
                  <c:v>6.4718731385927014E-2</c:v>
                </c:pt>
                <c:pt idx="84">
                  <c:v>6.0399034408041508E-2</c:v>
                </c:pt>
                <c:pt idx="85">
                  <c:v>5.6367658625290189E-2</c:v>
                </c:pt>
                <c:pt idx="86">
                  <c:v>5.2605359837908608E-2</c:v>
                </c:pt>
                <c:pt idx="87">
                  <c:v>4.9094178313701525E-2</c:v>
                </c:pt>
                <c:pt idx="88">
                  <c:v>4.5817353055356252E-2</c:v>
                </c:pt>
                <c:pt idx="89">
                  <c:v>4.2759241790045387E-2</c:v>
                </c:pt>
                <c:pt idx="90">
                  <c:v>3.9905246299378229E-2</c:v>
                </c:pt>
                <c:pt idx="91">
                  <c:v>3.7241742733257956E-2</c:v>
                </c:pt>
                <c:pt idx="92">
                  <c:v>3.4756016574988023E-2</c:v>
                </c:pt>
                <c:pt idx="93">
                  <c:v>3.243620194717909E-2</c:v>
                </c:pt>
                <c:pt idx="94">
                  <c:v>3.0271224968724576E-2</c:v>
                </c:pt>
                <c:pt idx="95">
                  <c:v>2.8250750892455476E-2</c:v>
                </c:pt>
                <c:pt idx="96">
                  <c:v>2.6365134771128469E-2</c:v>
                </c:pt>
                <c:pt idx="97">
                  <c:v>2.4605375416247945E-2</c:v>
                </c:pt>
                <c:pt idx="98">
                  <c:v>2.2963072429937913E-2</c:v>
                </c:pt>
                <c:pt idx="99">
                  <c:v>2.1430386104752373E-2</c:v>
                </c:pt>
                <c:pt idx="100">
                  <c:v>2.0000000000000198E-2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87-4BBD-A429-EA76FE352A91}"/>
            </c:ext>
          </c:extLst>
        </c:ser>
        <c:ser>
          <c:idx val="1"/>
          <c:order val="1"/>
          <c:tx>
            <c:strRef>
              <c:f>'PZ Graphs'!$N$6</c:f>
              <c:strCache>
                <c:ptCount val="1"/>
                <c:pt idx="0">
                  <c:v>3K Zero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'PZ Graphs'!$B$7:$B$107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'PZ Graphs'!$N$7:$N$107</c:f>
              <c:numCache>
                <c:formatCode>General</c:formatCode>
                <c:ptCount val="10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1.0715193052376071</c:v>
                </c:pt>
                <c:pt idx="51">
                  <c:v>1.148153621496881</c:v>
                </c:pt>
                <c:pt idx="52">
                  <c:v>1.2302687708123794</c:v>
                </c:pt>
                <c:pt idx="53">
                  <c:v>1.3182567385564046</c:v>
                </c:pt>
                <c:pt idx="54">
                  <c:v>1.4125375446227513</c:v>
                </c:pt>
                <c:pt idx="55">
                  <c:v>1.5135612484362047</c:v>
                </c:pt>
                <c:pt idx="56">
                  <c:v>1.6218100973589258</c:v>
                </c:pt>
                <c:pt idx="57">
                  <c:v>1.7378008287493703</c:v>
                </c:pt>
                <c:pt idx="58">
                  <c:v>1.8620871366628611</c:v>
                </c:pt>
                <c:pt idx="59">
                  <c:v>1.995262314968872</c:v>
                </c:pt>
                <c:pt idx="60">
                  <c:v>2.1379620895022233</c:v>
                </c:pt>
                <c:pt idx="61">
                  <c:v>2.2908676527677634</c:v>
                </c:pt>
                <c:pt idx="62">
                  <c:v>2.454708915685019</c:v>
                </c:pt>
                <c:pt idx="63">
                  <c:v>2.6302679918953644</c:v>
                </c:pt>
                <c:pt idx="64">
                  <c:v>2.8183829312644346</c:v>
                </c:pt>
                <c:pt idx="65">
                  <c:v>3.0199517204019948</c:v>
                </c:pt>
                <c:pt idx="66">
                  <c:v>3.2359365692962592</c:v>
                </c:pt>
                <c:pt idx="67">
                  <c:v>3.4673685045252962</c:v>
                </c:pt>
                <c:pt idx="68">
                  <c:v>3.7153522909717029</c:v>
                </c:pt>
                <c:pt idx="69">
                  <c:v>3.9810717055349549</c:v>
                </c:pt>
                <c:pt idx="70">
                  <c:v>4.2657951880159057</c:v>
                </c:pt>
                <c:pt idx="71">
                  <c:v>4.5708818961487356</c:v>
                </c:pt>
                <c:pt idx="72">
                  <c:v>4.8977881936844438</c:v>
                </c:pt>
                <c:pt idx="73">
                  <c:v>5.2480746024977138</c:v>
                </c:pt>
                <c:pt idx="74">
                  <c:v>5.623413251903477</c:v>
                </c:pt>
                <c:pt idx="75">
                  <c:v>6.0255958607435725</c:v>
                </c:pt>
                <c:pt idx="76">
                  <c:v>6.4565422903465484</c:v>
                </c:pt>
                <c:pt idx="77">
                  <c:v>6.9183097091893675</c:v>
                </c:pt>
                <c:pt idx="78">
                  <c:v>7.4131024130091747</c:v>
                </c:pt>
                <c:pt idx="79">
                  <c:v>7.9432823472428264</c:v>
                </c:pt>
                <c:pt idx="80">
                  <c:v>8.5113803820237752</c:v>
                </c:pt>
                <c:pt idx="81">
                  <c:v>9.1201083935591072</c:v>
                </c:pt>
                <c:pt idx="82">
                  <c:v>9.7723722095581316</c:v>
                </c:pt>
                <c:pt idx="83">
                  <c:v>10.471285480509017</c:v>
                </c:pt>
                <c:pt idx="84">
                  <c:v>11.220184543019673</c:v>
                </c:pt>
                <c:pt idx="85">
                  <c:v>12.022644346174168</c:v>
                </c:pt>
                <c:pt idx="86">
                  <c:v>12.882495516931398</c:v>
                </c:pt>
                <c:pt idx="87">
                  <c:v>13.803842646028908</c:v>
                </c:pt>
                <c:pt idx="88">
                  <c:v>14.791083881682159</c:v>
                </c:pt>
                <c:pt idx="89">
                  <c:v>15.848931924611222</c:v>
                </c:pt>
                <c:pt idx="90">
                  <c:v>16.982436524617562</c:v>
                </c:pt>
                <c:pt idx="91">
                  <c:v>18.197008586099958</c:v>
                </c:pt>
                <c:pt idx="92">
                  <c:v>19.498445997580614</c:v>
                </c:pt>
                <c:pt idx="93">
                  <c:v>20.89296130854056</c:v>
                </c:pt>
                <c:pt idx="94">
                  <c:v>22.387211385683607</c:v>
                </c:pt>
                <c:pt idx="95">
                  <c:v>23.988329190195124</c:v>
                </c:pt>
                <c:pt idx="96">
                  <c:v>25.70395782768891</c:v>
                </c:pt>
                <c:pt idx="97">
                  <c:v>27.542287033381946</c:v>
                </c:pt>
                <c:pt idx="98">
                  <c:v>29.512092266664201</c:v>
                </c:pt>
                <c:pt idx="99">
                  <c:v>31.622776601684155</c:v>
                </c:pt>
                <c:pt idx="100">
                  <c:v>33.884415613920694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87-4BBD-A429-EA76FE352A91}"/>
            </c:ext>
          </c:extLst>
        </c:ser>
        <c:ser>
          <c:idx val="2"/>
          <c:order val="2"/>
          <c:tx>
            <c:strRef>
              <c:f>'PZ Graphs'!$O$6</c:f>
              <c:strCache>
                <c:ptCount val="1"/>
                <c:pt idx="0">
                  <c:v>6K Zero</c:v>
                </c:pt>
              </c:strCache>
            </c:strRef>
          </c:tx>
          <c:marker>
            <c:symbol val="none"/>
          </c:marker>
          <c:xVal>
            <c:numRef>
              <c:f>'PZ Graphs'!$B$7:$B$107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'PZ Graphs'!$O$7:$O$107</c:f>
              <c:numCache>
                <c:formatCode>General</c:formatCode>
                <c:ptCount val="10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1.0715193052376062</c:v>
                </c:pt>
                <c:pt idx="61">
                  <c:v>1.1481536214968822</c:v>
                </c:pt>
                <c:pt idx="62">
                  <c:v>1.2302687708123803</c:v>
                </c:pt>
                <c:pt idx="63">
                  <c:v>1.318256738556403</c:v>
                </c:pt>
                <c:pt idx="64">
                  <c:v>1.4125375446227497</c:v>
                </c:pt>
                <c:pt idx="65">
                  <c:v>1.5135612484362029</c:v>
                </c:pt>
                <c:pt idx="66">
                  <c:v>1.621810097358924</c:v>
                </c:pt>
                <c:pt idx="67">
                  <c:v>1.7378008287493716</c:v>
                </c:pt>
                <c:pt idx="68">
                  <c:v>1.8620871366628629</c:v>
                </c:pt>
                <c:pt idx="69">
                  <c:v>1.995262314968878</c:v>
                </c:pt>
                <c:pt idx="70">
                  <c:v>2.1379620895022295</c:v>
                </c:pt>
                <c:pt idx="71">
                  <c:v>2.290867652767774</c:v>
                </c:pt>
                <c:pt idx="72">
                  <c:v>2.4547089156850306</c:v>
                </c:pt>
                <c:pt idx="73">
                  <c:v>2.6302679918953857</c:v>
                </c:pt>
                <c:pt idx="74">
                  <c:v>2.8183829312644573</c:v>
                </c:pt>
                <c:pt idx="75">
                  <c:v>3.019951720402025</c:v>
                </c:pt>
                <c:pt idx="76">
                  <c:v>3.2359365692962911</c:v>
                </c:pt>
                <c:pt idx="77">
                  <c:v>3.4673685045253304</c:v>
                </c:pt>
                <c:pt idx="78">
                  <c:v>3.7153522909717389</c:v>
                </c:pt>
                <c:pt idx="79">
                  <c:v>3.9810717055349927</c:v>
                </c:pt>
                <c:pt idx="80">
                  <c:v>4.2657951880159475</c:v>
                </c:pt>
                <c:pt idx="81">
                  <c:v>4.5708818961487721</c:v>
                </c:pt>
                <c:pt idx="82">
                  <c:v>4.8977881936844927</c:v>
                </c:pt>
                <c:pt idx="83">
                  <c:v>5.2480746024977565</c:v>
                </c:pt>
                <c:pt idx="84">
                  <c:v>5.623413251903532</c:v>
                </c:pt>
                <c:pt idx="85">
                  <c:v>6.0255958607436204</c:v>
                </c:pt>
                <c:pt idx="86">
                  <c:v>6.4565422903466088</c:v>
                </c:pt>
                <c:pt idx="87">
                  <c:v>6.9183097091894208</c:v>
                </c:pt>
                <c:pt idx="88">
                  <c:v>7.4131024130092458</c:v>
                </c:pt>
                <c:pt idx="89">
                  <c:v>7.9432823472428886</c:v>
                </c:pt>
                <c:pt idx="90">
                  <c:v>8.5113803820238552</c:v>
                </c:pt>
                <c:pt idx="91">
                  <c:v>9.1201083935591925</c:v>
                </c:pt>
                <c:pt idx="92">
                  <c:v>9.7723722095582222</c:v>
                </c:pt>
                <c:pt idx="93">
                  <c:v>10.471285480509115</c:v>
                </c:pt>
                <c:pt idx="94">
                  <c:v>11.220184543019778</c:v>
                </c:pt>
                <c:pt idx="95">
                  <c:v>12.02264434617428</c:v>
                </c:pt>
                <c:pt idx="96">
                  <c:v>12.88249551693152</c:v>
                </c:pt>
                <c:pt idx="97">
                  <c:v>13.803842646029036</c:v>
                </c:pt>
                <c:pt idx="98">
                  <c:v>14.791083881682297</c:v>
                </c:pt>
                <c:pt idx="99">
                  <c:v>15.848931924611371</c:v>
                </c:pt>
                <c:pt idx="100">
                  <c:v>16.982436524617722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'PZ Graphs'!$P$6</c:f>
              <c:strCache>
                <c:ptCount val="1"/>
                <c:pt idx="0">
                  <c:v>12k Zero</c:v>
                </c:pt>
              </c:strCache>
            </c:strRef>
          </c:tx>
          <c:marker>
            <c:symbol val="none"/>
          </c:marker>
          <c:xVal>
            <c:numRef>
              <c:f>'PZ Graphs'!$B$7:$B$107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'PZ Graphs'!$P$7:$P$107</c:f>
              <c:numCache>
                <c:formatCode>General</c:formatCode>
                <c:ptCount val="10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1.071519305237606</c:v>
                </c:pt>
                <c:pt idx="71">
                  <c:v>1.1481536214968842</c:v>
                </c:pt>
                <c:pt idx="72">
                  <c:v>1.2302687708123825</c:v>
                </c:pt>
                <c:pt idx="73">
                  <c:v>1.3182567385564101</c:v>
                </c:pt>
                <c:pt idx="74">
                  <c:v>1.4125375446227573</c:v>
                </c:pt>
                <c:pt idx="75">
                  <c:v>1.5135612484362138</c:v>
                </c:pt>
                <c:pt idx="76">
                  <c:v>1.6218100973589356</c:v>
                </c:pt>
                <c:pt idx="77">
                  <c:v>1.737800828749384</c:v>
                </c:pt>
                <c:pt idx="78">
                  <c:v>1.8620871366628757</c:v>
                </c:pt>
                <c:pt idx="79">
                  <c:v>1.9952623149688913</c:v>
                </c:pt>
                <c:pt idx="80">
                  <c:v>2.1379620895022442</c:v>
                </c:pt>
                <c:pt idx="81">
                  <c:v>2.2908676527677856</c:v>
                </c:pt>
                <c:pt idx="82">
                  <c:v>2.4547089156850475</c:v>
                </c:pt>
                <c:pt idx="83">
                  <c:v>2.6302679918953991</c:v>
                </c:pt>
                <c:pt idx="84">
                  <c:v>2.8183829312644764</c:v>
                </c:pt>
                <c:pt idx="85">
                  <c:v>3.0199517204020396</c:v>
                </c:pt>
                <c:pt idx="86">
                  <c:v>3.2359365692963116</c:v>
                </c:pt>
                <c:pt idx="87">
                  <c:v>3.4673685045253468</c:v>
                </c:pt>
                <c:pt idx="88">
                  <c:v>3.7153522909717633</c:v>
                </c:pt>
                <c:pt idx="89">
                  <c:v>3.9810717055350122</c:v>
                </c:pt>
                <c:pt idx="90">
                  <c:v>4.265795188015975</c:v>
                </c:pt>
                <c:pt idx="91">
                  <c:v>4.5708818961488014</c:v>
                </c:pt>
                <c:pt idx="92">
                  <c:v>4.8977881936845238</c:v>
                </c:pt>
                <c:pt idx="93">
                  <c:v>5.2480746024977902</c:v>
                </c:pt>
                <c:pt idx="94">
                  <c:v>5.6234132519035676</c:v>
                </c:pt>
                <c:pt idx="95">
                  <c:v>6.0255958607436586</c:v>
                </c:pt>
                <c:pt idx="96">
                  <c:v>6.4565422903466514</c:v>
                </c:pt>
                <c:pt idx="97">
                  <c:v>6.9183097091894652</c:v>
                </c:pt>
                <c:pt idx="98">
                  <c:v>7.4131024130092937</c:v>
                </c:pt>
                <c:pt idx="99">
                  <c:v>7.9432823472429401</c:v>
                </c:pt>
                <c:pt idx="100">
                  <c:v>8.5113803820239102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328384"/>
        <c:axId val="146328960"/>
      </c:scatterChart>
      <c:valAx>
        <c:axId val="146328384"/>
        <c:scaling>
          <c:logBase val="10"/>
          <c:orientation val="minMax"/>
          <c:max val="100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28960"/>
        <c:crossesAt val="1.0000000000000002E-2"/>
        <c:crossBetween val="midCat"/>
      </c:valAx>
      <c:valAx>
        <c:axId val="146328960"/>
        <c:scaling>
          <c:logBase val="10"/>
          <c:orientation val="minMax"/>
          <c:max val="100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28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Compensator (Asymptote)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strRef>
              <c:f>'PZ Graphs'!$Q$6</c:f>
              <c:strCache>
                <c:ptCount val="1"/>
                <c:pt idx="0">
                  <c:v>Comp</c:v>
                </c:pt>
              </c:strCache>
            </c:strRef>
          </c:tx>
          <c:marker>
            <c:symbol val="none"/>
          </c:marker>
          <c:xVal>
            <c:numRef>
              <c:f>'PZ Graphs'!$B$7:$B$107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'PZ Graphs'!$Q$7:$Q$107</c:f>
              <c:numCache>
                <c:formatCode>General</c:formatCode>
                <c:ptCount val="101"/>
                <c:pt idx="0">
                  <c:v>20</c:v>
                </c:pt>
                <c:pt idx="1">
                  <c:v>18.665086015939817</c:v>
                </c:pt>
                <c:pt idx="2">
                  <c:v>17.419271799121613</c:v>
                </c:pt>
                <c:pt idx="3">
                  <c:v>16.256610323282004</c:v>
                </c:pt>
                <c:pt idx="4">
                  <c:v>15.171551500583698</c:v>
                </c:pt>
                <c:pt idx="5">
                  <c:v>14.158915687682784</c:v>
                </c:pt>
                <c:pt idx="6">
                  <c:v>13.213868960151951</c:v>
                </c:pt>
                <c:pt idx="7">
                  <c:v>12.331900037229676</c:v>
                </c:pt>
                <c:pt idx="8">
                  <c:v>11.508798746743171</c:v>
                </c:pt>
                <c:pt idx="9">
                  <c:v>10.740635927405098</c:v>
                </c:pt>
                <c:pt idx="10">
                  <c:v>10.023744672545488</c:v>
                </c:pt>
                <c:pt idx="11">
                  <c:v>9.3547028257440061</c:v>
                </c:pt>
                <c:pt idx="12">
                  <c:v>8.7303166448033611</c:v>
                </c:pt>
                <c:pt idx="13">
                  <c:v>8.1476055560822971</c:v>
                </c:pt>
                <c:pt idx="14">
                  <c:v>7.6037879264112647</c:v>
                </c:pt>
                <c:pt idx="15">
                  <c:v>7.0962677846715563</c:v>
                </c:pt>
                <c:pt idx="16">
                  <c:v>6.6226224296518668</c:v>
                </c:pt>
                <c:pt idx="17">
                  <c:v>6.1805908650272245</c:v>
                </c:pt>
                <c:pt idx="18">
                  <c:v>5.7680630062532545</c:v>
                </c:pt>
                <c:pt idx="19">
                  <c:v>5.3830696078538729</c:v>
                </c:pt>
                <c:pt idx="20">
                  <c:v>5.0237728630192047</c:v>
                </c:pt>
                <c:pt idx="21">
                  <c:v>4.6884576306398875</c:v>
                </c:pt>
                <c:pt idx="22">
                  <c:v>4.3755232478991468</c:v>
                </c:pt>
                <c:pt idx="23">
                  <c:v>4.0834758893390992</c:v>
                </c:pt>
                <c:pt idx="24">
                  <c:v>3.8109214359265331</c:v>
                </c:pt>
                <c:pt idx="25">
                  <c:v>3.5565588200778833</c:v>
                </c:pt>
                <c:pt idx="26">
                  <c:v>3.3191738148751604</c:v>
                </c:pt>
                <c:pt idx="27">
                  <c:v>3.0976332378249998</c:v>
                </c:pt>
                <c:pt idx="28">
                  <c:v>2.8908795414918904</c:v>
                </c:pt>
                <c:pt idx="29">
                  <c:v>2.6979257651833413</c:v>
                </c:pt>
                <c:pt idx="30">
                  <c:v>2.517850823588367</c:v>
                </c:pt>
                <c:pt idx="31">
                  <c:v>2.3497951098790901</c:v>
                </c:pt>
                <c:pt idx="32">
                  <c:v>2.1929563922864017</c:v>
                </c:pt>
                <c:pt idx="33">
                  <c:v>2.0465859845615384</c:v>
                </c:pt>
                <c:pt idx="34">
                  <c:v>1.9099851720429006</c:v>
                </c:pt>
                <c:pt idx="35">
                  <c:v>1.7825018762675184</c:v>
                </c:pt>
                <c:pt idx="36">
                  <c:v>1.6635275422053677</c:v>
                </c:pt>
                <c:pt idx="37">
                  <c:v>1.5524942332574094</c:v>
                </c:pt>
                <c:pt idx="38">
                  <c:v>1.4488719201500049</c:v>
                </c:pt>
                <c:pt idx="39">
                  <c:v>1.3521659507839872</c:v>
                </c:pt>
                <c:pt idx="40">
                  <c:v>1.2619146889604089</c:v>
                </c:pt>
                <c:pt idx="41">
                  <c:v>1.1776873107111991</c:v>
                </c:pt>
                <c:pt idx="42">
                  <c:v>1.0990817477152692</c:v>
                </c:pt>
                <c:pt idx="43">
                  <c:v>1.0257227679827496</c:v>
                </c:pt>
                <c:pt idx="44">
                  <c:v>0.95726018464529561</c:v>
                </c:pt>
                <c:pt idx="45">
                  <c:v>0.89336718430194417</c:v>
                </c:pt>
                <c:pt idx="46">
                  <c:v>0.83373876694068783</c:v>
                </c:pt>
                <c:pt idx="47">
                  <c:v>0.77809028998857732</c:v>
                </c:pt>
                <c:pt idx="48">
                  <c:v>0.72615610954021792</c:v>
                </c:pt>
                <c:pt idx="49">
                  <c:v>0.67768831227842008</c:v>
                </c:pt>
                <c:pt idx="50">
                  <c:v>0.67768831227842008</c:v>
                </c:pt>
                <c:pt idx="51">
                  <c:v>0.67768831227842008</c:v>
                </c:pt>
                <c:pt idx="52">
                  <c:v>0.67768831227841997</c:v>
                </c:pt>
                <c:pt idx="53">
                  <c:v>0.67768831227842008</c:v>
                </c:pt>
                <c:pt idx="54">
                  <c:v>0.67768831227842008</c:v>
                </c:pt>
                <c:pt idx="55">
                  <c:v>0.67768831227842019</c:v>
                </c:pt>
                <c:pt idx="56">
                  <c:v>0.6776883122784203</c:v>
                </c:pt>
                <c:pt idx="57">
                  <c:v>0.67768831227842019</c:v>
                </c:pt>
                <c:pt idx="58">
                  <c:v>0.67768831227842008</c:v>
                </c:pt>
                <c:pt idx="59">
                  <c:v>0.67768831227842008</c:v>
                </c:pt>
                <c:pt idx="60">
                  <c:v>0.72615610954021848</c:v>
                </c:pt>
                <c:pt idx="61">
                  <c:v>0.7780902899885781</c:v>
                </c:pt>
                <c:pt idx="62">
                  <c:v>0.83373876694068849</c:v>
                </c:pt>
                <c:pt idx="63">
                  <c:v>0.89336718430194351</c:v>
                </c:pt>
                <c:pt idx="64">
                  <c:v>0.95726018464529494</c:v>
                </c:pt>
                <c:pt idx="65">
                  <c:v>1.0257227679827492</c:v>
                </c:pt>
                <c:pt idx="66">
                  <c:v>1.0990817477152697</c:v>
                </c:pt>
                <c:pt idx="67">
                  <c:v>1.177687310711202</c:v>
                </c:pt>
                <c:pt idx="68">
                  <c:v>1.2619146889604118</c:v>
                </c:pt>
                <c:pt idx="69">
                  <c:v>1.3521659507839932</c:v>
                </c:pt>
                <c:pt idx="70">
                  <c:v>1.5524942332574163</c:v>
                </c:pt>
                <c:pt idx="71">
                  <c:v>1.7825018762675344</c:v>
                </c:pt>
                <c:pt idx="72">
                  <c:v>2.0465859845615562</c:v>
                </c:pt>
                <c:pt idx="73">
                  <c:v>2.3497951098791208</c:v>
                </c:pt>
                <c:pt idx="74">
                  <c:v>2.6979257651833768</c:v>
                </c:pt>
                <c:pt idx="75">
                  <c:v>3.0976332378250535</c:v>
                </c:pt>
                <c:pt idx="76">
                  <c:v>3.5565588200779481</c:v>
                </c:pt>
                <c:pt idx="77">
                  <c:v>4.083475889339188</c:v>
                </c:pt>
                <c:pt idx="78">
                  <c:v>4.6884576306399888</c:v>
                </c:pt>
                <c:pt idx="79">
                  <c:v>5.3830696078540132</c:v>
                </c:pt>
                <c:pt idx="80">
                  <c:v>6.180590865027388</c:v>
                </c:pt>
                <c:pt idx="81">
                  <c:v>7.0962677846717463</c:v>
                </c:pt>
                <c:pt idx="82">
                  <c:v>8.1476055560825493</c:v>
                </c:pt>
                <c:pt idx="83">
                  <c:v>9.3547028257442957</c:v>
                </c:pt>
                <c:pt idx="84">
                  <c:v>10.740635927405467</c:v>
                </c:pt>
                <c:pt idx="85">
                  <c:v>12.331900037230112</c:v>
                </c:pt>
                <c:pt idx="86">
                  <c:v>14.158915687683328</c:v>
                </c:pt>
                <c:pt idx="87">
                  <c:v>16.256610323282636</c:v>
                </c:pt>
                <c:pt idx="88">
                  <c:v>18.66508601594062</c:v>
                </c:pt>
                <c:pt idx="89">
                  <c:v>21.43038610475303</c:v>
                </c:pt>
                <c:pt idx="90">
                  <c:v>24.605375416248737</c:v>
                </c:pt>
                <c:pt idx="91">
                  <c:v>28.250750892456349</c:v>
                </c:pt>
                <c:pt idx="92">
                  <c:v>32.436201947180145</c:v>
                </c:pt>
                <c:pt idx="93">
                  <c:v>37.241742733259095</c:v>
                </c:pt>
                <c:pt idx="94">
                  <c:v>42.759241790046765</c:v>
                </c:pt>
                <c:pt idx="95">
                  <c:v>49.094178313703011</c:v>
                </c:pt>
                <c:pt idx="96">
                  <c:v>56.367658625292002</c:v>
                </c:pt>
                <c:pt idx="97">
                  <c:v>64.718731385928962</c:v>
                </c:pt>
                <c:pt idx="98">
                  <c:v>74.307045819438514</c:v>
                </c:pt>
                <c:pt idx="99">
                  <c:v>85.315903760323081</c:v>
                </c:pt>
                <c:pt idx="100">
                  <c:v>97.955763873694764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331264"/>
        <c:axId val="146331840"/>
      </c:scatterChart>
      <c:valAx>
        <c:axId val="146331264"/>
        <c:scaling>
          <c:logBase val="10"/>
          <c:orientation val="minMax"/>
          <c:max val="100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31840"/>
        <c:crossesAt val="1.0000000000000002E-2"/>
        <c:crossBetween val="midCat"/>
      </c:valAx>
      <c:valAx>
        <c:axId val="146331840"/>
        <c:scaling>
          <c:logBase val="10"/>
          <c:orientation val="minMax"/>
          <c:max val="100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31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21</xdr:row>
      <xdr:rowOff>171450</xdr:rowOff>
    </xdr:from>
    <xdr:to>
      <xdr:col>8</xdr:col>
      <xdr:colOff>295275</xdr:colOff>
      <xdr:row>36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C6BA20C3-F9C9-43D5-81E4-2681C3430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390525</xdr:colOff>
      <xdr:row>21</xdr:row>
      <xdr:rowOff>161925</xdr:rowOff>
    </xdr:from>
    <xdr:to>
      <xdr:col>13</xdr:col>
      <xdr:colOff>428625</xdr:colOff>
      <xdr:row>36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D091B9F8-03D8-4057-A13E-6B42F4763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561975</xdr:colOff>
      <xdr:row>21</xdr:row>
      <xdr:rowOff>171450</xdr:rowOff>
    </xdr:from>
    <xdr:to>
      <xdr:col>21</xdr:col>
      <xdr:colOff>257175</xdr:colOff>
      <xdr:row>36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E1A74E07-751E-46DC-8E45-84B4E21A9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557212</xdr:colOff>
      <xdr:row>23</xdr:row>
      <xdr:rowOff>80962</xdr:rowOff>
    </xdr:from>
    <xdr:to>
      <xdr:col>23</xdr:col>
      <xdr:colOff>157162</xdr:colOff>
      <xdr:row>37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5742E411-6008-4443-B6E6-351DFB59C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366712</xdr:colOff>
      <xdr:row>7</xdr:row>
      <xdr:rowOff>80962</xdr:rowOff>
    </xdr:from>
    <xdr:to>
      <xdr:col>27</xdr:col>
      <xdr:colOff>271462</xdr:colOff>
      <xdr:row>26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5742E411-6008-4443-B6E6-351DFB59C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466725</xdr:colOff>
      <xdr:row>27</xdr:row>
      <xdr:rowOff>180975</xdr:rowOff>
    </xdr:from>
    <xdr:to>
      <xdr:col>27</xdr:col>
      <xdr:colOff>371475</xdr:colOff>
      <xdr:row>47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5742E411-6008-4443-B6E6-351DFB59C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2"/>
  <sheetViews>
    <sheetView tabSelected="1" topLeftCell="H1" workbookViewId="0">
      <selection activeCell="M14" sqref="M14"/>
    </sheetView>
  </sheetViews>
  <sheetFormatPr defaultRowHeight="15" x14ac:dyDescent="0.25"/>
  <cols>
    <col min="3" max="3" width="16.140625" customWidth="1"/>
    <col min="5" max="5" width="10.5703125" customWidth="1"/>
    <col min="9" max="11" width="13.140625" customWidth="1"/>
    <col min="13" max="13" width="12.5703125" customWidth="1"/>
  </cols>
  <sheetData>
    <row r="1" spans="2:23" x14ac:dyDescent="0.25">
      <c r="E1" s="4"/>
      <c r="F1" s="3" t="s">
        <v>70</v>
      </c>
    </row>
    <row r="2" spans="2:23" x14ac:dyDescent="0.25">
      <c r="E2" s="11"/>
      <c r="F2" s="3" t="s">
        <v>71</v>
      </c>
    </row>
    <row r="3" spans="2:23" x14ac:dyDescent="0.25">
      <c r="O3" t="s">
        <v>50</v>
      </c>
      <c r="Q3" s="4">
        <v>12</v>
      </c>
      <c r="S3" t="s">
        <v>57</v>
      </c>
      <c r="T3">
        <f>2^Q3</f>
        <v>4096</v>
      </c>
      <c r="V3" t="s">
        <v>43</v>
      </c>
      <c r="W3" s="5">
        <v>9.9999999999999995E-7</v>
      </c>
    </row>
    <row r="4" spans="2:23" x14ac:dyDescent="0.25">
      <c r="C4" t="s">
        <v>0</v>
      </c>
      <c r="O4" t="s">
        <v>51</v>
      </c>
      <c r="Q4" s="4">
        <v>10</v>
      </c>
      <c r="S4" t="s">
        <v>58</v>
      </c>
      <c r="T4">
        <f>2^Q4</f>
        <v>1024</v>
      </c>
      <c r="V4" t="s">
        <v>42</v>
      </c>
      <c r="W4" s="5">
        <v>6.6E-4</v>
      </c>
    </row>
    <row r="5" spans="2:23" x14ac:dyDescent="0.25">
      <c r="C5" s="4">
        <v>166667</v>
      </c>
      <c r="J5" s="8"/>
      <c r="V5" t="s">
        <v>48</v>
      </c>
      <c r="W5" s="5">
        <v>2E-3</v>
      </c>
    </row>
    <row r="6" spans="2:23" ht="18" x14ac:dyDescent="0.35">
      <c r="O6" t="s">
        <v>49</v>
      </c>
      <c r="Q6" s="4">
        <v>5</v>
      </c>
      <c r="V6" t="s">
        <v>72</v>
      </c>
      <c r="W6" s="5">
        <f>0.25*1</f>
        <v>0.25</v>
      </c>
    </row>
    <row r="7" spans="2:23" x14ac:dyDescent="0.25">
      <c r="C7" t="s">
        <v>11</v>
      </c>
      <c r="D7" t="s">
        <v>2</v>
      </c>
      <c r="E7" t="s">
        <v>18</v>
      </c>
      <c r="F7" t="s">
        <v>3</v>
      </c>
      <c r="G7" t="s">
        <v>4</v>
      </c>
      <c r="I7" t="s">
        <v>5</v>
      </c>
      <c r="O7" t="s">
        <v>52</v>
      </c>
      <c r="Q7" s="4">
        <v>2490</v>
      </c>
    </row>
    <row r="8" spans="2:23" x14ac:dyDescent="0.25">
      <c r="B8" t="s">
        <v>1</v>
      </c>
      <c r="D8" s="4">
        <v>2000</v>
      </c>
      <c r="E8" s="4" t="s">
        <v>19</v>
      </c>
      <c r="F8">
        <f>2*PI()*D8</f>
        <v>12566.370614359172</v>
      </c>
      <c r="G8">
        <f>F8/C$5</f>
        <v>7.5398072890009243E-2</v>
      </c>
      <c r="H8">
        <f>IF(E8="Y",G8,1)</f>
        <v>7.5398072890009243E-2</v>
      </c>
      <c r="I8">
        <v>1</v>
      </c>
      <c r="J8">
        <f>IF(E8="Y",I8,0)</f>
        <v>1</v>
      </c>
      <c r="L8" t="s">
        <v>6</v>
      </c>
      <c r="M8" s="9">
        <f>J8+J9+J10+J11+J12</f>
        <v>1</v>
      </c>
      <c r="O8" t="s">
        <v>53</v>
      </c>
      <c r="Q8" s="4">
        <v>2490</v>
      </c>
    </row>
    <row r="9" spans="2:23" x14ac:dyDescent="0.25">
      <c r="D9" s="4">
        <v>166667</v>
      </c>
      <c r="E9" s="4" t="s">
        <v>20</v>
      </c>
      <c r="F9">
        <f>2*PI()*D9</f>
        <v>1047199.6455917001</v>
      </c>
      <c r="G9">
        <f>F9/C$5</f>
        <v>6.2831853071795862</v>
      </c>
      <c r="H9">
        <f>IF(E9="Y",G9,1)</f>
        <v>1</v>
      </c>
      <c r="I9">
        <f>EXP(-G9)</f>
        <v>1.8674427317079893E-3</v>
      </c>
      <c r="J9">
        <f>IF(E9="Y",I9,0)</f>
        <v>0</v>
      </c>
      <c r="L9" t="s">
        <v>7</v>
      </c>
      <c r="M9" s="9">
        <f>-(J8*J9+J8*J10+J8*J11+J8*J12+J9*J10+J9*J11+J9*J12+J10*J11+J10*J12+J11*J12)</f>
        <v>0</v>
      </c>
      <c r="O9" t="s">
        <v>55</v>
      </c>
      <c r="Q9" s="4">
        <v>3.3</v>
      </c>
    </row>
    <row r="10" spans="2:23" x14ac:dyDescent="0.25">
      <c r="D10" s="4">
        <v>6000</v>
      </c>
      <c r="E10" s="4" t="s">
        <v>20</v>
      </c>
      <c r="F10">
        <f>2*PI()*D10</f>
        <v>37699.111843077517</v>
      </c>
      <c r="G10">
        <f>F10/C$5</f>
        <v>0.22619421867002776</v>
      </c>
      <c r="H10">
        <f>IF(E10="Y",G10,1)</f>
        <v>1</v>
      </c>
      <c r="I10">
        <f>EXP(-G10)</f>
        <v>0.79756318496125678</v>
      </c>
      <c r="J10">
        <f>IF(E10="Y",I10,0)</f>
        <v>0</v>
      </c>
      <c r="L10" t="s">
        <v>8</v>
      </c>
      <c r="M10" s="9">
        <f>J10*J11*J12+J9*J11*J12+J9*J10*J12+J9*J10*J11+J8*J11*J12+J8*J10*J12+J8*J10*J11+J8*J9*J12+J8*J9*J11+J8*J9*J10</f>
        <v>0</v>
      </c>
      <c r="O10" t="s">
        <v>54</v>
      </c>
      <c r="Q10">
        <f>Q8/(Q8+Q7)*Q6</f>
        <v>2.5</v>
      </c>
    </row>
    <row r="11" spans="2:23" x14ac:dyDescent="0.25">
      <c r="D11" s="4">
        <v>7000</v>
      </c>
      <c r="E11" s="4" t="s">
        <v>20</v>
      </c>
      <c r="F11">
        <f>2*PI()*D11</f>
        <v>43982.297150257102</v>
      </c>
      <c r="G11">
        <f>F11/C$5</f>
        <v>0.26389325511503237</v>
      </c>
      <c r="H11">
        <f>IF(E11="Y",G11,1)</f>
        <v>1</v>
      </c>
      <c r="I11">
        <f>EXP(-G11)</f>
        <v>0.76805552127933663</v>
      </c>
      <c r="J11">
        <f>IF(E11="Y",I11,0)</f>
        <v>0</v>
      </c>
      <c r="L11" t="s">
        <v>9</v>
      </c>
      <c r="M11" s="9">
        <f>-(J9*J10*J11*J12+J8*J10*J11*J12+J8*J9*J11*J12+J8*J9*J10*J12+J8*J9*J10*J11)</f>
        <v>0</v>
      </c>
      <c r="O11" t="s">
        <v>56</v>
      </c>
      <c r="Q11">
        <f>Q10/Q9*T3</f>
        <v>3103.030303030303</v>
      </c>
    </row>
    <row r="12" spans="2:23" x14ac:dyDescent="0.25">
      <c r="D12" s="4">
        <v>8000</v>
      </c>
      <c r="E12" s="4" t="s">
        <v>20</v>
      </c>
      <c r="F12">
        <f>2*PI()*D12</f>
        <v>50265.482457436687</v>
      </c>
      <c r="G12">
        <f>F12/C$5</f>
        <v>0.30159229156003697</v>
      </c>
      <c r="H12">
        <f>IF(E12="Y",G12,1)</f>
        <v>1</v>
      </c>
      <c r="I12">
        <f>EXP(-G12)</f>
        <v>0.73963956071559334</v>
      </c>
      <c r="J12">
        <f>IF(E12="Y",I12,0)</f>
        <v>0</v>
      </c>
      <c r="L12" t="s">
        <v>10</v>
      </c>
      <c r="M12" s="9">
        <f>J8*J9*J10*J11*J12</f>
        <v>0</v>
      </c>
      <c r="O12" t="s">
        <v>63</v>
      </c>
      <c r="Q12" s="4">
        <f>1/4096</f>
        <v>2.44140625E-4</v>
      </c>
      <c r="S12" t="s">
        <v>64</v>
      </c>
    </row>
    <row r="13" spans="2:23" x14ac:dyDescent="0.25">
      <c r="M13" s="1"/>
      <c r="O13" t="s">
        <v>65</v>
      </c>
      <c r="Q13">
        <f>Q11*Q12</f>
        <v>0.75757575757575757</v>
      </c>
    </row>
    <row r="14" spans="2:23" x14ac:dyDescent="0.25">
      <c r="L14" t="s">
        <v>21</v>
      </c>
      <c r="M14" s="10">
        <f>(H8*H9*H10*H11*H12)/(H17*H18*H19*H20*H21)</f>
        <v>6.5150198641639427</v>
      </c>
      <c r="T14" s="6"/>
    </row>
    <row r="15" spans="2:23" x14ac:dyDescent="0.25">
      <c r="M15" s="1"/>
      <c r="O15" t="s">
        <v>59</v>
      </c>
      <c r="Q15" s="4">
        <v>12</v>
      </c>
    </row>
    <row r="16" spans="2:23" x14ac:dyDescent="0.25">
      <c r="C16" t="s">
        <v>12</v>
      </c>
      <c r="D16" t="s">
        <v>2</v>
      </c>
      <c r="F16" t="s">
        <v>3</v>
      </c>
      <c r="G16" t="s">
        <v>4</v>
      </c>
      <c r="I16" t="s">
        <v>5</v>
      </c>
      <c r="M16" s="1"/>
      <c r="O16" t="s">
        <v>60</v>
      </c>
      <c r="Q16" s="4">
        <f>1/1</f>
        <v>1</v>
      </c>
    </row>
    <row r="17" spans="4:17" x14ac:dyDescent="0.25">
      <c r="D17" s="4">
        <v>3000</v>
      </c>
      <c r="E17" s="4" t="s">
        <v>19</v>
      </c>
      <c r="F17">
        <f>2*PI()*D17</f>
        <v>18849.555921538758</v>
      </c>
      <c r="G17">
        <f>F17/C$5</f>
        <v>0.11309710933501388</v>
      </c>
      <c r="H17">
        <f>IF(E17="Y",G17,1)</f>
        <v>0.11309710933501388</v>
      </c>
      <c r="I17">
        <f>EXP(-G17)</f>
        <v>0.89306393106051307</v>
      </c>
      <c r="J17">
        <f>IF(E17="Y",I17,0)</f>
        <v>0.89306393106051307</v>
      </c>
      <c r="L17" t="s">
        <v>13</v>
      </c>
      <c r="M17" s="9">
        <f>-(J17+J18+J19+J20+J21)*M14</f>
        <v>-15.158719206056556</v>
      </c>
      <c r="O17" t="s">
        <v>61</v>
      </c>
      <c r="Q17">
        <f>Q6/Q15/Q16</f>
        <v>0.41666666666666669</v>
      </c>
    </row>
    <row r="18" spans="4:17" x14ac:dyDescent="0.25">
      <c r="D18" s="4">
        <v>6000</v>
      </c>
      <c r="E18" s="4" t="s">
        <v>19</v>
      </c>
      <c r="F18">
        <f>2*PI()*D18</f>
        <v>37699.111843077517</v>
      </c>
      <c r="G18">
        <f>F18/C$5</f>
        <v>0.22619421867002776</v>
      </c>
      <c r="H18">
        <f>IF(E18="Y",G18,1)</f>
        <v>0.22619421867002776</v>
      </c>
      <c r="I18">
        <f>EXP(-G18)</f>
        <v>0.79756318496125678</v>
      </c>
      <c r="J18">
        <f>IF(E18="Y",I18,0)</f>
        <v>0.79756318496125678</v>
      </c>
      <c r="L18" t="s">
        <v>14</v>
      </c>
      <c r="M18" s="9">
        <f>(J17*J18+J17*J19+J17*J20+J17*J21+J18*J19+J18*J20+J18*J21+J19*J20+J19*J21+J20*J21)*M14</f>
        <v>11.646866570246946</v>
      </c>
      <c r="O18" t="s">
        <v>62</v>
      </c>
      <c r="Q18">
        <f>Q17*T4</f>
        <v>426.66666666666669</v>
      </c>
    </row>
    <row r="19" spans="4:17" x14ac:dyDescent="0.25">
      <c r="D19" s="4">
        <v>12000</v>
      </c>
      <c r="E19" s="4" t="s">
        <v>19</v>
      </c>
      <c r="F19">
        <f>2*PI()*D19</f>
        <v>75398.223686155034</v>
      </c>
      <c r="G19">
        <f>F19/C$5</f>
        <v>0.45238843734005552</v>
      </c>
      <c r="H19">
        <f>IF(E19="Y",G19,1)</f>
        <v>0.45238843734005552</v>
      </c>
      <c r="I19">
        <f>EXP(-G19)</f>
        <v>0.63610703400554391</v>
      </c>
      <c r="J19">
        <f>IF(E19="Y",I19,0)</f>
        <v>0.63610703400554391</v>
      </c>
      <c r="L19" t="s">
        <v>15</v>
      </c>
      <c r="M19" s="9">
        <f>-(J19*J20*J21+J18*J20*J21+J18*J19*J21+J18*J19*J20+J17*J20*J21+J17*J19*J21+J17*J19*J20+J17*J18*J21+J17*J18*J20+J17*J18*J19)*M14</f>
        <v>-2.9518452822894585</v>
      </c>
    </row>
    <row r="20" spans="4:17" x14ac:dyDescent="0.25">
      <c r="D20" s="4">
        <v>5000</v>
      </c>
      <c r="E20" s="4" t="s">
        <v>20</v>
      </c>
      <c r="F20">
        <f>2*PI()*D20</f>
        <v>31415.926535897932</v>
      </c>
      <c r="G20">
        <f>F20/C$5</f>
        <v>0.18849518222502315</v>
      </c>
      <c r="H20">
        <f>IF(E20="Y",G20,1)</f>
        <v>1</v>
      </c>
      <c r="I20">
        <f>EXP(-G20)</f>
        <v>0.82820449353191505</v>
      </c>
      <c r="J20">
        <f>IF(E20="Y",I20,0)</f>
        <v>0</v>
      </c>
      <c r="L20" t="s">
        <v>16</v>
      </c>
      <c r="M20" s="9">
        <f>(J18*J19*J20*J21+J17*J19*J20*J21+J17*J18*J20*J21+J17*J18*J19*J21+J17*J18*J19*J20)*M14</f>
        <v>0</v>
      </c>
      <c r="O20" t="s">
        <v>66</v>
      </c>
      <c r="Q20">
        <f>Q13/Q17</f>
        <v>1.8181818181818181</v>
      </c>
    </row>
    <row r="21" spans="4:17" x14ac:dyDescent="0.25">
      <c r="D21" s="4">
        <v>100000</v>
      </c>
      <c r="E21" s="4" t="s">
        <v>20</v>
      </c>
      <c r="F21">
        <f>2*PI()*D21</f>
        <v>628318.53071795858</v>
      </c>
      <c r="G21">
        <f>F21/C$5</f>
        <v>3.7699036445004626</v>
      </c>
      <c r="H21">
        <f>IF(E21="Y",G21,1)</f>
        <v>1</v>
      </c>
      <c r="I21">
        <f>EXP(-G21)</f>
        <v>2.30542845873145E-2</v>
      </c>
      <c r="J21">
        <f>IF(E21="Y",I21,0)</f>
        <v>0</v>
      </c>
      <c r="L21" t="s">
        <v>17</v>
      </c>
      <c r="M21" s="9">
        <f>-(J17*J18*J19*J20*J21)*M14</f>
        <v>0</v>
      </c>
    </row>
    <row r="22" spans="4:17" x14ac:dyDescent="0.25">
      <c r="O22" s="1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07"/>
  <sheetViews>
    <sheetView workbookViewId="0">
      <selection activeCell="B11" sqref="B11"/>
    </sheetView>
  </sheetViews>
  <sheetFormatPr defaultRowHeight="15" x14ac:dyDescent="0.25"/>
  <cols>
    <col min="3" max="3" width="9.140625" customWidth="1"/>
    <col min="14" max="14" width="12" bestFit="1" customWidth="1"/>
    <col min="22" max="22" width="10.5703125" customWidth="1"/>
  </cols>
  <sheetData>
    <row r="2" spans="2:29" x14ac:dyDescent="0.25">
      <c r="L2" s="4"/>
      <c r="M2" s="3" t="s">
        <v>67</v>
      </c>
    </row>
    <row r="5" spans="2:29" x14ac:dyDescent="0.25">
      <c r="Z5" s="3"/>
      <c r="AA5" s="3"/>
      <c r="AB5" s="3"/>
      <c r="AC5" s="3"/>
    </row>
    <row r="6" spans="2:29" ht="18.75" x14ac:dyDescent="0.35">
      <c r="B6" t="str">
        <f>'Comp Graph Math'!B3</f>
        <v>Fr</v>
      </c>
      <c r="C6" t="s">
        <v>40</v>
      </c>
      <c r="D6" t="s">
        <v>41</v>
      </c>
      <c r="E6" t="s">
        <v>73</v>
      </c>
      <c r="F6" t="s">
        <v>74</v>
      </c>
      <c r="G6" t="s">
        <v>75</v>
      </c>
      <c r="H6" t="s">
        <v>73</v>
      </c>
      <c r="I6" t="s">
        <v>76</v>
      </c>
      <c r="J6" t="s">
        <v>45</v>
      </c>
      <c r="K6" t="s">
        <v>44</v>
      </c>
      <c r="L6" t="s">
        <v>46</v>
      </c>
      <c r="M6" t="s">
        <v>47</v>
      </c>
      <c r="N6" t="s">
        <v>39</v>
      </c>
    </row>
    <row r="7" spans="2:29" x14ac:dyDescent="0.25">
      <c r="B7">
        <f>'Comp Graph Math'!B4</f>
        <v>100</v>
      </c>
      <c r="C7" s="2" t="str">
        <f>COMPLEX(0,2*PI()*B7)</f>
        <v>628.318530717959i</v>
      </c>
      <c r="D7" t="str">
        <f>IMPRODUCT(C7,C7)</f>
        <v>-394784.176043575</v>
      </c>
      <c r="E7" t="str">
        <f>IMPRODUCT(C7,'Input-Output'!W$6,'Input-Output'!W$5,'Input-Output'!W$4)</f>
        <v>0.000207345115136926i</v>
      </c>
      <c r="F7" t="str">
        <f>IMPRODUCT(D7,'Input-Output'!W$3,'Input-Output'!W$4,'Input-Output'!W$6)</f>
        <v>-0.0000651393890471899</v>
      </c>
      <c r="G7" t="str">
        <f>IMPRODUCT(D7,'Input-Output'!W$3,'Input-Output'!W$4,'Input-Output'!W$5)</f>
        <v>-5.21115112377519E-07</v>
      </c>
      <c r="H7" t="str">
        <f>IMPRODUCT(C7,'Input-Output'!W$6,'Input-Output'!W$5,'Input-Output'!W$4)</f>
        <v>0.000207345115136926i</v>
      </c>
      <c r="I7" t="str">
        <f>IMPRODUCT(C7,'Input-Output'!W$3)</f>
        <v>0.000628318530717959i</v>
      </c>
      <c r="J7" t="str">
        <f>IMSUM(F7,G7,H7,I7,'Input-Output'!W$6)</f>
        <v>0.24993433949584+0.000835663645854885i</v>
      </c>
      <c r="K7" t="str">
        <f>IMSUM(E7,'Input-Output'!W$6)</f>
        <v>0.25+0.000207345115136926i</v>
      </c>
      <c r="L7" t="str">
        <f>IMPRODUCT(IMDIV(K7,J7),'Input-Output'!Q$20,IMEXP(IMDIV(C7,-'Input-Output'!C$5)))</f>
        <v>1.8186140261672-0.0114284003569692i</v>
      </c>
      <c r="M7">
        <f>IMABS(L7)</f>
        <v>1.818649934568715</v>
      </c>
      <c r="N7">
        <f>IMARGUMENT(L7)*180/PI()</f>
        <v>-0.36004917944691139</v>
      </c>
    </row>
    <row r="8" spans="2:29" x14ac:dyDescent="0.25">
      <c r="B8">
        <f>'Comp Graph Math'!B5</f>
        <v>107.15193052376065</v>
      </c>
      <c r="C8" s="2" t="str">
        <f t="shared" ref="C8:C71" si="0">COMPLEX(0,2*PI()*B8)</f>
        <v>673.255435502821i</v>
      </c>
      <c r="D8" t="str">
        <f t="shared" ref="D8:D71" si="1">IMPRODUCT(C8,C8)</f>
        <v>-453272.881434093</v>
      </c>
      <c r="E8" t="str">
        <f>IMPRODUCT(C8,'Input-Output'!W$6,'Input-Output'!W$5,'Input-Output'!W$4)</f>
        <v>0.000222174293715931i</v>
      </c>
      <c r="F8" t="str">
        <f>IMPRODUCT(D8,'Input-Output'!W$3,'Input-Output'!W$4,'Input-Output'!W$6)</f>
        <v>-0.0000747900254366253</v>
      </c>
      <c r="G8" t="str">
        <f>IMPRODUCT(D8,'Input-Output'!W$3,'Input-Output'!W$4,'Input-Output'!W$5)</f>
        <v>-5.98320203493003E-07</v>
      </c>
      <c r="H8" t="str">
        <f>IMPRODUCT(C8,'Input-Output'!W$6,'Input-Output'!W$5,'Input-Output'!W$4)</f>
        <v>0.000222174293715931i</v>
      </c>
      <c r="I8" t="str">
        <f>IMPRODUCT(C8,'Input-Output'!W$3)</f>
        <v>0.000673255435502821i</v>
      </c>
      <c r="J8" t="str">
        <f>IMSUM(F8,G8,H8,I8,'Input-Output'!W$6)</f>
        <v>0.24992461165436+0.000895429729218752i</v>
      </c>
      <c r="K8" t="str">
        <f>IMSUM(E8,'Input-Output'!W$6)</f>
        <v>0.25+0.000222174293715931i</v>
      </c>
      <c r="L8" t="str">
        <f>IMPRODUCT(IMDIV(K8,J8),'Input-Output'!Q$20,IMEXP(IMDIV(C8,-'Input-Output'!C$5)))</f>
        <v>1.81867807613426-0.0122464568547186i</v>
      </c>
      <c r="M8">
        <f t="shared" ref="M8:M71" si="2">IMABS(L8)</f>
        <v>1.818719307731929</v>
      </c>
      <c r="N8">
        <f t="shared" ref="N8:N71" si="3">IMARGUMENT(L8)*180/PI()</f>
        <v>-0.38580752471054175</v>
      </c>
    </row>
    <row r="9" spans="2:29" x14ac:dyDescent="0.25">
      <c r="B9">
        <f>'Comp Graph Math'!B6</f>
        <v>114.81536214968826</v>
      </c>
      <c r="C9" s="2" t="str">
        <f t="shared" si="0"/>
        <v>721.406196497424i</v>
      </c>
      <c r="D9" t="str">
        <f t="shared" si="1"/>
        <v>-520426.90034488</v>
      </c>
      <c r="E9" t="str">
        <f>IMPRODUCT(C9,'Input-Output'!W$6,'Input-Output'!W$5,'Input-Output'!W$4)</f>
        <v>0.00023806404484415i</v>
      </c>
      <c r="F9" t="str">
        <f>IMPRODUCT(D9,'Input-Output'!W$3,'Input-Output'!W$4,'Input-Output'!W$6)</f>
        <v>-0.0000858704385569052</v>
      </c>
      <c r="G9" t="str">
        <f>IMPRODUCT(D9,'Input-Output'!W$3,'Input-Output'!W$4,'Input-Output'!W$5)</f>
        <v>-6.86963508455242E-07</v>
      </c>
      <c r="H9" t="str">
        <f>IMPRODUCT(C9,'Input-Output'!W$6,'Input-Output'!W$5,'Input-Output'!W$4)</f>
        <v>0.00023806404484415i</v>
      </c>
      <c r="I9" t="str">
        <f>IMPRODUCT(C9,'Input-Output'!W$3)</f>
        <v>0.000721406196497424i</v>
      </c>
      <c r="J9" t="str">
        <f>IMSUM(F9,G9,H9,I9,'Input-Output'!W$6)</f>
        <v>0.249913442597935+0.000959470241341574i</v>
      </c>
      <c r="K9" t="str">
        <f>IMSUM(E9,'Input-Output'!W$6)</f>
        <v>0.25+0.00023806404484415i</v>
      </c>
      <c r="L9" t="str">
        <f>IMPRODUCT(IMDIV(K9,J9),'Input-Output'!Q$20,IMEXP(IMDIV(C9,-'Input-Output'!C$5)))</f>
        <v>1.81875162068057-0.013123182673625i</v>
      </c>
      <c r="M9">
        <f t="shared" si="2"/>
        <v>1.8187989651557663</v>
      </c>
      <c r="N9">
        <f t="shared" si="3"/>
        <v>-0.41340990379870035</v>
      </c>
    </row>
    <row r="10" spans="2:29" x14ac:dyDescent="0.25">
      <c r="B10">
        <f>'Comp Graph Math'!B7</f>
        <v>123.026877081238</v>
      </c>
      <c r="C10" s="2" t="str">
        <f t="shared" si="0"/>
        <v>773.000666465024i</v>
      </c>
      <c r="D10" t="str">
        <f t="shared" si="1"/>
        <v>-597530.030355371</v>
      </c>
      <c r="E10" t="str">
        <f>IMPRODUCT(C10,'Input-Output'!W$6,'Input-Output'!W$5,'Input-Output'!W$4)</f>
        <v>0.000255090219933458i</v>
      </c>
      <c r="F10" t="str">
        <f>IMPRODUCT(D10,'Input-Output'!W$3,'Input-Output'!W$4,'Input-Output'!W$6)</f>
        <v>-0.0000985924550086362</v>
      </c>
      <c r="G10" t="str">
        <f>IMPRODUCT(D10,'Input-Output'!W$3,'Input-Output'!W$4,'Input-Output'!W$5)</f>
        <v>-7.8873964006909E-07</v>
      </c>
      <c r="H10" t="str">
        <f>IMPRODUCT(C10,'Input-Output'!W$6,'Input-Output'!W$5,'Input-Output'!W$4)</f>
        <v>0.000255090219933458i</v>
      </c>
      <c r="I10" t="str">
        <f>IMPRODUCT(C10,'Input-Output'!W$3)</f>
        <v>0.000773000666465024i</v>
      </c>
      <c r="J10" t="str">
        <f>IMSUM(F10,G10,H10,I10,'Input-Output'!W$6)</f>
        <v>0.249900618805351+0.00102809088639848i</v>
      </c>
      <c r="K10" t="str">
        <f>IMSUM(E10,'Input-Output'!W$6)</f>
        <v>0.25+0.000255090219933458i</v>
      </c>
      <c r="L10" t="str">
        <f>IMPRODUCT(IMDIV(K10,J10),'Input-Output'!Q$20,IMEXP(IMDIV(C10,-'Input-Output'!C$5)))</f>
        <v>1.81883606816414-0.0140628112572861i</v>
      </c>
      <c r="M10">
        <f t="shared" si="2"/>
        <v>1.8188904325206745</v>
      </c>
      <c r="N10">
        <f t="shared" si="3"/>
        <v>-0.44298861896150399</v>
      </c>
    </row>
    <row r="11" spans="2:29" x14ac:dyDescent="0.25">
      <c r="B11">
        <f>'Comp Graph Math'!B8</f>
        <v>131.8256738556405</v>
      </c>
      <c r="C11" s="2" t="str">
        <f t="shared" si="0"/>
        <v>828.285137078808i</v>
      </c>
      <c r="D11" t="str">
        <f t="shared" si="1"/>
        <v>-686056.26830566</v>
      </c>
      <c r="E11" t="str">
        <f>IMPRODUCT(C11,'Input-Output'!W$6,'Input-Output'!W$5,'Input-Output'!W$4)</f>
        <v>0.000273334095236007i</v>
      </c>
      <c r="F11" t="str">
        <f>IMPRODUCT(D11,'Input-Output'!W$3,'Input-Output'!W$4,'Input-Output'!W$6)</f>
        <v>-0.000113199284270434</v>
      </c>
      <c r="G11" t="str">
        <f>IMPRODUCT(D11,'Input-Output'!W$3,'Input-Output'!W$4,'Input-Output'!W$5)</f>
        <v>-9.05594274163471E-07</v>
      </c>
      <c r="H11" t="str">
        <f>IMPRODUCT(C11,'Input-Output'!W$6,'Input-Output'!W$5,'Input-Output'!W$4)</f>
        <v>0.000273334095236007i</v>
      </c>
      <c r="I11" t="str">
        <f>IMPRODUCT(C11,'Input-Output'!W$3)</f>
        <v>0.000828285137078808i</v>
      </c>
      <c r="J11" t="str">
        <f>IMSUM(F11,G11,H11,I11,'Input-Output'!W$6)</f>
        <v>0.249885895121455+0.00110161923231482i</v>
      </c>
      <c r="K11" t="str">
        <f>IMSUM(E11,'Input-Output'!W$6)</f>
        <v>0.25+0.000273334095236007i</v>
      </c>
      <c r="L11" t="str">
        <f>IMPRODUCT(IMDIV(K11,J11),'Input-Output'!Q$20,IMEXP(IMDIV(C11,-'Input-Output'!C$5)))</f>
        <v>1.81893303613834-0.0150698874627087i</v>
      </c>
      <c r="M11">
        <f t="shared" si="2"/>
        <v>1.8189954621888362</v>
      </c>
      <c r="N11">
        <f t="shared" si="3"/>
        <v>-0.4746855310539857</v>
      </c>
    </row>
    <row r="12" spans="2:29" x14ac:dyDescent="0.25">
      <c r="B12">
        <f>'Comp Graph Math'!B9</f>
        <v>141.25375446227517</v>
      </c>
      <c r="C12" s="2" t="str">
        <f t="shared" si="0"/>
        <v>887.52351462132i</v>
      </c>
      <c r="D12" t="str">
        <f t="shared" si="1"/>
        <v>-787697.98900578</v>
      </c>
      <c r="E12" t="str">
        <f>IMPRODUCT(C12,'Input-Output'!W$6,'Input-Output'!W$5,'Input-Output'!W$4)</f>
        <v>0.000292882759825036i</v>
      </c>
      <c r="F12" t="str">
        <f>IMPRODUCT(D12,'Input-Output'!W$3,'Input-Output'!W$4,'Input-Output'!W$6)</f>
        <v>-0.000129970168185954</v>
      </c>
      <c r="G12" t="str">
        <f>IMPRODUCT(D12,'Input-Output'!W$3,'Input-Output'!W$4,'Input-Output'!W$5)</f>
        <v>-1.03976134548763E-06</v>
      </c>
      <c r="H12" t="str">
        <f>IMPRODUCT(C12,'Input-Output'!W$6,'Input-Output'!W$5,'Input-Output'!W$4)</f>
        <v>0.000292882759825036i</v>
      </c>
      <c r="I12" t="str">
        <f>IMPRODUCT(C12,'Input-Output'!W$3)</f>
        <v>0.00088752351462132i</v>
      </c>
      <c r="J12" t="str">
        <f>IMSUM(F12,G12,H12,I12,'Input-Output'!W$6)</f>
        <v>0.249868990070469+0.00118040627444636i</v>
      </c>
      <c r="K12" t="str">
        <f>IMSUM(E12,'Input-Output'!W$6)</f>
        <v>0.25+0.000292882759825036i</v>
      </c>
      <c r="L12" t="str">
        <f>IMPRODUCT(IMDIV(K12,J12),'Input-Output'!Q$20,IMEXP(IMDIV(C12,-'Input-Output'!C$5)))</f>
        <v>1.81904438251756-0.0161492918285599i</v>
      </c>
      <c r="M12">
        <f t="shared" si="2"/>
        <v>1.8191160669938724</v>
      </c>
      <c r="N12">
        <f t="shared" si="3"/>
        <v>-0.50865276542339244</v>
      </c>
    </row>
    <row r="13" spans="2:29" x14ac:dyDescent="0.25">
      <c r="B13">
        <f>'Comp Graph Math'!B10</f>
        <v>151.35612484362048</v>
      </c>
      <c r="C13" s="2" t="str">
        <f t="shared" si="0"/>
        <v>950.998579769075i</v>
      </c>
      <c r="D13" t="str">
        <f t="shared" si="1"/>
        <v>-904398.298722798</v>
      </c>
      <c r="E13" t="str">
        <f>IMPRODUCT(C13,'Input-Output'!W$6,'Input-Output'!W$5,'Input-Output'!W$4)</f>
        <v>0.000313829531323795i</v>
      </c>
      <c r="F13" t="str">
        <f>IMPRODUCT(D13,'Input-Output'!W$3,'Input-Output'!W$4,'Input-Output'!W$6)</f>
        <v>-0.000149225719289262</v>
      </c>
      <c r="G13" t="str">
        <f>IMPRODUCT(D13,'Input-Output'!W$3,'Input-Output'!W$4,'Input-Output'!W$5)</f>
        <v>-1.19380575431409E-06</v>
      </c>
      <c r="H13" t="str">
        <f>IMPRODUCT(C13,'Input-Output'!W$6,'Input-Output'!W$5,'Input-Output'!W$4)</f>
        <v>0.000313829531323795i</v>
      </c>
      <c r="I13" t="str">
        <f>IMPRODUCT(C13,'Input-Output'!W$3)</f>
        <v>0.000950998579769075i</v>
      </c>
      <c r="J13" t="str">
        <f>IMSUM(F13,G13,H13,I13,'Input-Output'!W$6)</f>
        <v>0.249849580474956+0.00126482811109287i</v>
      </c>
      <c r="K13" t="str">
        <f>IMSUM(E13,'Input-Output'!W$6)</f>
        <v>0.25+0.000313829531323795i</v>
      </c>
      <c r="L13" t="str">
        <f>IMPRODUCT(IMDIV(K13,J13),'Input-Output'!Q$20,IMEXP(IMDIV(C13,-'Input-Output'!C$5)))</f>
        <v>1.81917224141543-0.0173062670414331i</v>
      </c>
      <c r="M13">
        <f t="shared" si="2"/>
        <v>1.8192545591025324</v>
      </c>
      <c r="N13">
        <f t="shared" si="3"/>
        <v>-0.54505347343026633</v>
      </c>
    </row>
    <row r="14" spans="2:29" x14ac:dyDescent="0.25">
      <c r="B14">
        <f>'Comp Graph Math'!B11</f>
        <v>162.18100973589259</v>
      </c>
      <c r="C14" s="2" t="str">
        <f t="shared" si="0"/>
        <v>1019.01333747611i</v>
      </c>
      <c r="D14" t="str">
        <f t="shared" si="1"/>
        <v>-1038388.1819542</v>
      </c>
      <c r="E14" t="str">
        <f>IMPRODUCT(C14,'Input-Output'!W$6,'Input-Output'!W$5,'Input-Output'!W$4)</f>
        <v>0.000336274401367116i</v>
      </c>
      <c r="F14" t="str">
        <f>IMPRODUCT(D14,'Input-Output'!W$3,'Input-Output'!W$4,'Input-Output'!W$6)</f>
        <v>-0.000171334050022443</v>
      </c>
      <c r="G14" t="str">
        <f>IMPRODUCT(D14,'Input-Output'!W$3,'Input-Output'!W$4,'Input-Output'!W$5)</f>
        <v>-1.37067240017954E-06</v>
      </c>
      <c r="H14" t="str">
        <f>IMPRODUCT(C14,'Input-Output'!W$6,'Input-Output'!W$5,'Input-Output'!W$4)</f>
        <v>0.000336274401367116i</v>
      </c>
      <c r="I14" t="str">
        <f>IMPRODUCT(C14,'Input-Output'!W$3)</f>
        <v>0.00101901333747611i</v>
      </c>
      <c r="J14" t="str">
        <f>IMSUM(F14,G14,H14,I14,'Input-Output'!W$6)</f>
        <v>0.249827295277577+0.00135528773884323i</v>
      </c>
      <c r="K14" t="str">
        <f>IMSUM(E14,'Input-Output'!W$6)</f>
        <v>0.25+0.000336274401367116i</v>
      </c>
      <c r="L14" t="str">
        <f>IMPRODUCT(IMDIV(K14,J14),'Input-Output'!Q$20,IMEXP(IMDIV(C14,-'Input-Output'!C$5)))</f>
        <v>1.81931906436504-0.0185464468649145i</v>
      </c>
      <c r="M14">
        <f t="shared" si="2"/>
        <v>1.8194135947203971</v>
      </c>
      <c r="N14">
        <f t="shared" si="3"/>
        <v>-0.58406265477736341</v>
      </c>
    </row>
    <row r="15" spans="2:29" x14ac:dyDescent="0.25">
      <c r="B15">
        <f>'Comp Graph Math'!B12</f>
        <v>173.78008287493708</v>
      </c>
      <c r="C15" s="2" t="str">
        <f t="shared" si="0"/>
        <v>1091.89246340026i</v>
      </c>
      <c r="D15" t="str">
        <f t="shared" si="1"/>
        <v>-1192229.15163029</v>
      </c>
      <c r="E15" t="str">
        <f>IMPRODUCT(C15,'Input-Output'!W$6,'Input-Output'!W$5,'Input-Output'!W$4)</f>
        <v>0.000360324512922086i</v>
      </c>
      <c r="F15" t="str">
        <f>IMPRODUCT(D15,'Input-Output'!W$3,'Input-Output'!W$4,'Input-Output'!W$6)</f>
        <v>-0.000196717810018998</v>
      </c>
      <c r="G15" t="str">
        <f>IMPRODUCT(D15,'Input-Output'!W$3,'Input-Output'!W$4,'Input-Output'!W$5)</f>
        <v>-1.57374248015198E-06</v>
      </c>
      <c r="H15" t="str">
        <f>IMPRODUCT(C15,'Input-Output'!W$6,'Input-Output'!W$5,'Input-Output'!W$4)</f>
        <v>0.000360324512922086i</v>
      </c>
      <c r="I15" t="str">
        <f>IMPRODUCT(C15,'Input-Output'!W$3)</f>
        <v>0.00109189246340026i</v>
      </c>
      <c r="J15" t="str">
        <f>IMSUM(F15,G15,H15,I15,'Input-Output'!W$6)</f>
        <v>0.249801708447501+0.00145221697632235i</v>
      </c>
      <c r="K15" t="str">
        <f>IMSUM(E15,'Input-Output'!W$6)</f>
        <v>0.25+0.000360324512922086i</v>
      </c>
      <c r="L15" t="str">
        <f>IMPRODUCT(IMDIV(K15,J15),'Input-Output'!Q$20,IMEXP(IMDIV(C15,-'Input-Output'!C$5)))</f>
        <v>1.81948766774209-0.0198758878404207i</v>
      </c>
      <c r="M15">
        <f t="shared" si="2"/>
        <v>1.8195962255354883</v>
      </c>
      <c r="N15">
        <f t="shared" si="3"/>
        <v>-0.62586804646973815</v>
      </c>
    </row>
    <row r="16" spans="2:29" x14ac:dyDescent="0.25">
      <c r="B16">
        <f>'Comp Graph Math'!B13</f>
        <v>186.208713666286</v>
      </c>
      <c r="C16" s="2" t="str">
        <f t="shared" si="0"/>
        <v>1169.98385377682i</v>
      </c>
      <c r="D16" t="str">
        <f t="shared" si="1"/>
        <v>-1368862.21809846</v>
      </c>
      <c r="E16" t="str">
        <f>IMPRODUCT(C16,'Input-Output'!W$6,'Input-Output'!W$5,'Input-Output'!W$4)</f>
        <v>0.000386094671746351i</v>
      </c>
      <c r="F16" t="str">
        <f>IMPRODUCT(D16,'Input-Output'!W$3,'Input-Output'!W$4,'Input-Output'!W$6)</f>
        <v>-0.000225862265986246</v>
      </c>
      <c r="G16" t="str">
        <f>IMPRODUCT(D16,'Input-Output'!W$3,'Input-Output'!W$4,'Input-Output'!W$5)</f>
        <v>-1.80689812788997E-06</v>
      </c>
      <c r="H16" t="str">
        <f>IMPRODUCT(C16,'Input-Output'!W$6,'Input-Output'!W$5,'Input-Output'!W$4)</f>
        <v>0.000386094671746351i</v>
      </c>
      <c r="I16" t="str">
        <f>IMPRODUCT(C16,'Input-Output'!W$3)</f>
        <v>0.00116998385377682i</v>
      </c>
      <c r="J16" t="str">
        <f>IMSUM(F16,G16,H16,I16,'Input-Output'!W$6)</f>
        <v>0.249772330835886+0.00155607852552317i</v>
      </c>
      <c r="K16" t="str">
        <f>IMSUM(E16,'Input-Output'!W$6)</f>
        <v>0.25+0.000386094671746351i</v>
      </c>
      <c r="L16" t="str">
        <f>IMPRODUCT(IMDIV(K16,J16),'Input-Output'!Q$20,IMEXP(IMDIV(C16,-'Input-Output'!C$5)))</f>
        <v>1.81968128734026-0.0213011041221057i</v>
      </c>
      <c r="M16">
        <f t="shared" si="2"/>
        <v>1.8198059579342867</v>
      </c>
      <c r="N16">
        <f t="shared" si="3"/>
        <v>-0.670671084990625</v>
      </c>
    </row>
    <row r="17" spans="2:14" x14ac:dyDescent="0.25">
      <c r="B17">
        <f>'Comp Graph Math'!B14</f>
        <v>199.52623149688711</v>
      </c>
      <c r="C17" s="2" t="str">
        <f t="shared" si="0"/>
        <v>1253.66028613815i</v>
      </c>
      <c r="D17" t="str">
        <f t="shared" si="1"/>
        <v>-1571664.11303999</v>
      </c>
      <c r="E17" t="str">
        <f>IMPRODUCT(C17,'Input-Output'!W$6,'Input-Output'!W$5,'Input-Output'!W$4)</f>
        <v>0.00041370789442559i</v>
      </c>
      <c r="F17" t="str">
        <f>IMPRODUCT(D17,'Input-Output'!W$3,'Input-Output'!W$4,'Input-Output'!W$6)</f>
        <v>-0.000259324578651598</v>
      </c>
      <c r="G17" t="str">
        <f>IMPRODUCT(D17,'Input-Output'!W$3,'Input-Output'!W$4,'Input-Output'!W$5)</f>
        <v>-2.07459662921279E-06</v>
      </c>
      <c r="H17" t="str">
        <f>IMPRODUCT(C17,'Input-Output'!W$6,'Input-Output'!W$5,'Input-Output'!W$4)</f>
        <v>0.00041370789442559i</v>
      </c>
      <c r="I17" t="str">
        <f>IMPRODUCT(C17,'Input-Output'!W$3)</f>
        <v>0.00125366028613815i</v>
      </c>
      <c r="J17" t="str">
        <f>IMSUM(F17,G17,H17,I17,'Input-Output'!W$6)</f>
        <v>0.249738600824719+0.00166736818056374i</v>
      </c>
      <c r="K17" t="str">
        <f>IMSUM(E17,'Input-Output'!W$6)</f>
        <v>0.25+0.00041370789442559i</v>
      </c>
      <c r="L17" t="str">
        <f>IMPRODUCT(IMDIV(K17,J17),'Input-Output'!Q$20,IMEXP(IMDIV(C17,-'Input-Output'!C$5)))</f>
        <v>1.81990364119927-0.0228291058727685i</v>
      </c>
      <c r="M17">
        <f t="shared" si="2"/>
        <v>1.8200468211904086</v>
      </c>
      <c r="N17">
        <f t="shared" si="3"/>
        <v>-0.71868794917560619</v>
      </c>
    </row>
    <row r="18" spans="2:14" x14ac:dyDescent="0.25">
      <c r="B18">
        <f>'Comp Graph Math'!B15</f>
        <v>213.79620895022225</v>
      </c>
      <c r="C18" s="2" t="str">
        <f t="shared" si="0"/>
        <v>1343.32119880673i</v>
      </c>
      <c r="D18" t="str">
        <f t="shared" si="1"/>
        <v>-1804511.84316355</v>
      </c>
      <c r="E18" t="str">
        <f>IMPRODUCT(C18,'Input-Output'!W$6,'Input-Output'!W$5,'Input-Output'!W$4)</f>
        <v>0.000443295995606221i</v>
      </c>
      <c r="F18" t="str">
        <f>IMPRODUCT(D18,'Input-Output'!W$3,'Input-Output'!W$4,'Input-Output'!W$6)</f>
        <v>-0.000297744454121986</v>
      </c>
      <c r="G18" t="str">
        <f>IMPRODUCT(D18,'Input-Output'!W$3,'Input-Output'!W$4,'Input-Output'!W$5)</f>
        <v>-2.38195563297589E-06</v>
      </c>
      <c r="H18" t="str">
        <f>IMPRODUCT(C18,'Input-Output'!W$6,'Input-Output'!W$5,'Input-Output'!W$4)</f>
        <v>0.000443295995606221i</v>
      </c>
      <c r="I18" t="str">
        <f>IMPRODUCT(C18,'Input-Output'!W$3)</f>
        <v>0.00134332119880673i</v>
      </c>
      <c r="J18" t="str">
        <f>IMSUM(F18,G18,H18,I18,'Input-Output'!W$6)</f>
        <v>0.249699873590245+0.00178661719441295i</v>
      </c>
      <c r="K18" t="str">
        <f>IMSUM(E18,'Input-Output'!W$6)</f>
        <v>0.25+0.000443295995606221i</v>
      </c>
      <c r="L18" t="str">
        <f>IMPRODUCT(IMDIV(K18,J18),'Input-Output'!Q$20,IMEXP(IMDIV(C18,-'Input-Output'!C$5)))</f>
        <v>1.82015900196116-0.0244674417262251i</v>
      </c>
      <c r="M18">
        <f t="shared" si="2"/>
        <v>1.8203234460185564</v>
      </c>
      <c r="N18">
        <f t="shared" si="3"/>
        <v>-0.77015069233094968</v>
      </c>
    </row>
    <row r="19" spans="2:14" x14ac:dyDescent="0.25">
      <c r="B19">
        <f>'Comp Graph Math'!B16</f>
        <v>229.08676527677622</v>
      </c>
      <c r="C19" s="2" t="str">
        <f t="shared" si="0"/>
        <v>1439.39459765634i</v>
      </c>
      <c r="D19" t="str">
        <f t="shared" si="1"/>
        <v>-2071856.80776226</v>
      </c>
      <c r="E19" t="str">
        <f>IMPRODUCT(C19,'Input-Output'!W$6,'Input-Output'!W$5,'Input-Output'!W$4)</f>
        <v>0.000475000217226592i</v>
      </c>
      <c r="F19" t="str">
        <f>IMPRODUCT(D19,'Input-Output'!W$3,'Input-Output'!W$4,'Input-Output'!W$6)</f>
        <v>-0.000341856373280773</v>
      </c>
      <c r="G19" t="str">
        <f>IMPRODUCT(D19,'Input-Output'!W$3,'Input-Output'!W$4,'Input-Output'!W$5)</f>
        <v>-2.73485098624618E-06</v>
      </c>
      <c r="H19" t="str">
        <f>IMPRODUCT(C19,'Input-Output'!W$6,'Input-Output'!W$5,'Input-Output'!W$4)</f>
        <v>0.000475000217226592i</v>
      </c>
      <c r="I19" t="str">
        <f>IMPRODUCT(C19,'Input-Output'!W$3)</f>
        <v>0.00143939459765634i</v>
      </c>
      <c r="J19" t="str">
        <f>IMSUM(F19,G19,H19,I19,'Input-Output'!W$6)</f>
        <v>0.249655408775733+0.00191439481488293i</v>
      </c>
      <c r="K19" t="str">
        <f>IMSUM(E19,'Input-Output'!W$6)</f>
        <v>0.25+0.000475000217226592i</v>
      </c>
      <c r="L19" t="str">
        <f>IMPRODUCT(IMDIV(K19,J19),'Input-Output'!Q$20,IMEXP(IMDIV(C19,-'Input-Output'!C$5)))</f>
        <v>1.82045228023741-0.0262242459173835i</v>
      </c>
      <c r="M19">
        <f t="shared" si="2"/>
        <v>1.8206411551141868</v>
      </c>
      <c r="N19">
        <f t="shared" si="3"/>
        <v>-0.82530847340779512</v>
      </c>
    </row>
    <row r="20" spans="2:14" x14ac:dyDescent="0.25">
      <c r="B20">
        <f>'Comp Graph Math'!B17</f>
        <v>245.4708915685018</v>
      </c>
      <c r="C20" s="2" t="str">
        <f t="shared" si="0"/>
        <v>1542.33909924348i</v>
      </c>
      <c r="D20" t="str">
        <f t="shared" si="1"/>
        <v>-2378809.89705519</v>
      </c>
      <c r="E20" t="str">
        <f>IMPRODUCT(C20,'Input-Output'!W$6,'Input-Output'!W$5,'Input-Output'!W$4)</f>
        <v>0.000508971902750348i</v>
      </c>
      <c r="F20" t="str">
        <f>IMPRODUCT(D20,'Input-Output'!W$3,'Input-Output'!W$4,'Input-Output'!W$6)</f>
        <v>-0.000392503633014106</v>
      </c>
      <c r="G20" t="str">
        <f>IMPRODUCT(D20,'Input-Output'!W$3,'Input-Output'!W$4,'Input-Output'!W$5)</f>
        <v>-3.14002906411285E-06</v>
      </c>
      <c r="H20" t="str">
        <f>IMPRODUCT(C20,'Input-Output'!W$6,'Input-Output'!W$5,'Input-Output'!W$4)</f>
        <v>0.000508971902750348i</v>
      </c>
      <c r="I20" t="str">
        <f>IMPRODUCT(C20,'Input-Output'!W$3)</f>
        <v>0.00154233909924348i</v>
      </c>
      <c r="J20" t="str">
        <f>IMSUM(F20,G20,H20,I20,'Input-Output'!W$6)</f>
        <v>0.249604356337922+0.00205131100199383i</v>
      </c>
      <c r="K20" t="str">
        <f>IMSUM(E20,'Input-Output'!W$6)</f>
        <v>0.25+0.000508971902750348i</v>
      </c>
      <c r="L20" t="str">
        <f>IMPRODUCT(IMDIV(K20,J20),'Input-Output'!Q$20,IMEXP(IMDIV(C20,-'Input-Output'!C$5)))</f>
        <v>1.82078912071135-0.0281082907983699i</v>
      </c>
      <c r="M20">
        <f t="shared" si="2"/>
        <v>1.8210060675660629</v>
      </c>
      <c r="N20">
        <f t="shared" si="3"/>
        <v>-0.88442889855728291</v>
      </c>
    </row>
    <row r="21" spans="2:14" x14ac:dyDescent="0.25">
      <c r="B21">
        <f>'Comp Graph Math'!B18</f>
        <v>263.0267991895368</v>
      </c>
      <c r="C21" s="2" t="str">
        <f t="shared" si="0"/>
        <v>1652.64612006217i</v>
      </c>
      <c r="D21" t="str">
        <f t="shared" si="1"/>
        <v>-2731239.19815654</v>
      </c>
      <c r="E21" t="str">
        <f>IMPRODUCT(C21,'Input-Output'!W$6,'Input-Output'!W$5,'Input-Output'!W$4)</f>
        <v>0.000545373219620516i</v>
      </c>
      <c r="F21" t="str">
        <f>IMPRODUCT(D21,'Input-Output'!W$3,'Input-Output'!W$4,'Input-Output'!W$6)</f>
        <v>-0.000450654467695829</v>
      </c>
      <c r="G21" t="str">
        <f>IMPRODUCT(D21,'Input-Output'!W$3,'Input-Output'!W$4,'Input-Output'!W$5)</f>
        <v>-3.60523574156663E-06</v>
      </c>
      <c r="H21" t="str">
        <f>IMPRODUCT(C21,'Input-Output'!W$6,'Input-Output'!W$5,'Input-Output'!W$4)</f>
        <v>0.000545373219620516i</v>
      </c>
      <c r="I21" t="str">
        <f>IMPRODUCT(C21,'Input-Output'!W$3)</f>
        <v>0.00165264612006217i</v>
      </c>
      <c r="J21" t="str">
        <f>IMSUM(F21,G21,H21,I21,'Input-Output'!W$6)</f>
        <v>0.249545740296563+0.00219801933968269i</v>
      </c>
      <c r="K21" t="str">
        <f>IMSUM(E21,'Input-Output'!W$6)</f>
        <v>0.25+0.000545373219620516i</v>
      </c>
      <c r="L21" t="str">
        <f>IMPRODUCT(IMDIV(K21,J21),'Input-Output'!Q$20,IMEXP(IMDIV(C21,-'Input-Output'!C$5)))</f>
        <v>1.82117601298549-0.0301290456027249i</v>
      </c>
      <c r="M21">
        <f t="shared" si="2"/>
        <v>1.8214252193440874</v>
      </c>
      <c r="N21">
        <f t="shared" si="3"/>
        <v>-0.94779948621006149</v>
      </c>
    </row>
    <row r="22" spans="2:14" x14ac:dyDescent="0.25">
      <c r="B22">
        <f>'Comp Graph Math'!B19</f>
        <v>281.83829312644355</v>
      </c>
      <c r="C22" s="2" t="str">
        <f t="shared" si="0"/>
        <v>1770.84222237264i</v>
      </c>
      <c r="D22" t="str">
        <f t="shared" si="1"/>
        <v>-3135882.17653767</v>
      </c>
      <c r="E22" t="str">
        <f>IMPRODUCT(C22,'Input-Output'!W$6,'Input-Output'!W$5,'Input-Output'!W$4)</f>
        <v>0.000584377933382971i</v>
      </c>
      <c r="F22" t="str">
        <f>IMPRODUCT(D22,'Input-Output'!W$3,'Input-Output'!W$4,'Input-Output'!W$6)</f>
        <v>-0.000517420559128716</v>
      </c>
      <c r="G22" t="str">
        <f>IMPRODUCT(D22,'Input-Output'!W$3,'Input-Output'!W$4,'Input-Output'!W$5)</f>
        <v>-4.13936447302972E-06</v>
      </c>
      <c r="H22" t="str">
        <f>IMPRODUCT(C22,'Input-Output'!W$6,'Input-Output'!W$5,'Input-Output'!W$4)</f>
        <v>0.000584377933382971i</v>
      </c>
      <c r="I22" t="str">
        <f>IMPRODUCT(C22,'Input-Output'!W$3)</f>
        <v>0.00177084222237264i</v>
      </c>
      <c r="J22" t="str">
        <f>IMSUM(F22,G22,H22,I22,'Input-Output'!W$6)</f>
        <v>0.249478440076398+0.00235522015575561i</v>
      </c>
      <c r="K22" t="str">
        <f>IMSUM(E22,'Input-Output'!W$6)</f>
        <v>0.25+0.000584377933382971i</v>
      </c>
      <c r="L22" t="str">
        <f>IMPRODUCT(IMDIV(K22,J22),'Input-Output'!Q$20,IMEXP(IMDIV(C22,-'Input-Output'!C$5)))</f>
        <v>1.82162041952177-0.0322967424964458i</v>
      </c>
      <c r="M22">
        <f t="shared" si="2"/>
        <v>1.8219067024396589</v>
      </c>
      <c r="N22">
        <f t="shared" si="3"/>
        <v>-1.0157292710164798</v>
      </c>
    </row>
    <row r="23" spans="2:14" x14ac:dyDescent="0.25">
      <c r="B23">
        <f>'Comp Graph Math'!B20</f>
        <v>301.99517204019958</v>
      </c>
      <c r="C23" s="2" t="str">
        <f t="shared" si="0"/>
        <v>1897.49162780215i</v>
      </c>
      <c r="D23" t="str">
        <f t="shared" si="1"/>
        <v>-3600474.47757925</v>
      </c>
      <c r="E23" t="str">
        <f>IMPRODUCT(C23,'Input-Output'!W$6,'Input-Output'!W$5,'Input-Output'!W$4)</f>
        <v>0.000626172237174709i</v>
      </c>
      <c r="F23" t="str">
        <f>IMPRODUCT(D23,'Input-Output'!W$3,'Input-Output'!W$4,'Input-Output'!W$6)</f>
        <v>-0.000594078288800576</v>
      </c>
      <c r="G23" t="str">
        <f>IMPRODUCT(D23,'Input-Output'!W$3,'Input-Output'!W$4,'Input-Output'!W$5)</f>
        <v>-4.75262631040461E-06</v>
      </c>
      <c r="H23" t="str">
        <f>IMPRODUCT(C23,'Input-Output'!W$6,'Input-Output'!W$5,'Input-Output'!W$4)</f>
        <v>0.000626172237174709i</v>
      </c>
      <c r="I23" t="str">
        <f>IMPRODUCT(C23,'Input-Output'!W$3)</f>
        <v>0.00189749162780215i</v>
      </c>
      <c r="J23" t="str">
        <f>IMSUM(F23,G23,H23,I23,'Input-Output'!W$6)</f>
        <v>0.249401169084889+0.00252366386497686i</v>
      </c>
      <c r="K23" t="str">
        <f>IMSUM(E23,'Input-Output'!W$6)</f>
        <v>0.25+0.000626172237174709i</v>
      </c>
      <c r="L23" t="str">
        <f>IMPRODUCT(IMDIV(K23,J23),'Input-Output'!Q$20,IMEXP(IMDIV(C23,-'Input-Output'!C$5)))</f>
        <v>1.82213092342202-0.0346224511727851i</v>
      </c>
      <c r="M23">
        <f t="shared" si="2"/>
        <v>1.8224598256795661</v>
      </c>
      <c r="N23">
        <f t="shared" si="3"/>
        <v>-1.0885505646417126</v>
      </c>
    </row>
    <row r="24" spans="2:14" x14ac:dyDescent="0.25">
      <c r="B24">
        <f>'Comp Graph Math'!B21</f>
        <v>323.59365692962598</v>
      </c>
      <c r="C24" s="2" t="str">
        <f t="shared" si="0"/>
        <v>2033.19891071674i</v>
      </c>
      <c r="D24" t="str">
        <f t="shared" si="1"/>
        <v>-4133897.81053974</v>
      </c>
      <c r="E24" t="str">
        <f>IMPRODUCT(C24,'Input-Output'!W$6,'Input-Output'!W$5,'Input-Output'!W$4)</f>
        <v>0.000670955640536524i</v>
      </c>
      <c r="F24" t="str">
        <f>IMPRODUCT(D24,'Input-Output'!W$3,'Input-Output'!W$4,'Input-Output'!W$6)</f>
        <v>-0.000682093138739057</v>
      </c>
      <c r="G24" t="str">
        <f>IMPRODUCT(D24,'Input-Output'!W$3,'Input-Output'!W$4,'Input-Output'!W$5)</f>
        <v>-5.45674510991246E-06</v>
      </c>
      <c r="H24" t="str">
        <f>IMPRODUCT(C24,'Input-Output'!W$6,'Input-Output'!W$5,'Input-Output'!W$4)</f>
        <v>0.000670955640536524i</v>
      </c>
      <c r="I24" t="str">
        <f>IMPRODUCT(C24,'Input-Output'!W$3)</f>
        <v>0.00203319891071674i</v>
      </c>
      <c r="J24" t="str">
        <f>IMSUM(F24,G24,H24,I24,'Input-Output'!W$6)</f>
        <v>0.249312450116151+0.00270415455125326i</v>
      </c>
      <c r="K24" t="str">
        <f>IMSUM(E24,'Input-Output'!W$6)</f>
        <v>0.25+0.000670955640536524i</v>
      </c>
      <c r="L24" t="str">
        <f>IMPRODUCT(IMDIV(K24,J24),'Input-Output'!Q$20,IMEXP(IMDIV(C24,-'Input-Output'!C$5)))</f>
        <v>1.82271739927407-0.0371181635177534i</v>
      </c>
      <c r="M24">
        <f t="shared" si="2"/>
        <v>1.823095300767176</v>
      </c>
      <c r="N24">
        <f t="shared" si="3"/>
        <v>-1.1666208946430905</v>
      </c>
    </row>
    <row r="25" spans="2:14" x14ac:dyDescent="0.25">
      <c r="B25">
        <f>'Comp Graph Math'!B22</f>
        <v>346.7368504525291</v>
      </c>
      <c r="C25" s="2" t="str">
        <f t="shared" si="0"/>
        <v>2178.61188422106i</v>
      </c>
      <c r="D25" t="str">
        <f t="shared" si="1"/>
        <v>-4746349.74206924</v>
      </c>
      <c r="E25" t="str">
        <f>IMPRODUCT(C25,'Input-Output'!W$6,'Input-Output'!W$5,'Input-Output'!W$4)</f>
        <v>0.00071894192179295i</v>
      </c>
      <c r="F25" t="str">
        <f>IMPRODUCT(D25,'Input-Output'!W$3,'Input-Output'!W$4,'Input-Output'!W$6)</f>
        <v>-0.000783147707441424</v>
      </c>
      <c r="G25" t="str">
        <f>IMPRODUCT(D25,'Input-Output'!W$3,'Input-Output'!W$4,'Input-Output'!W$5)</f>
        <v>-0.0000062651816595314</v>
      </c>
      <c r="H25" t="str">
        <f>IMPRODUCT(C25,'Input-Output'!W$6,'Input-Output'!W$5,'Input-Output'!W$4)</f>
        <v>0.00071894192179295i</v>
      </c>
      <c r="I25" t="str">
        <f>IMPRODUCT(C25,'Input-Output'!W$3)</f>
        <v>0.00217861188422106i</v>
      </c>
      <c r="J25" t="str">
        <f>IMSUM(F25,G25,H25,I25,'Input-Output'!W$6)</f>
        <v>0.249210587110899+0.00289755380601401i</v>
      </c>
      <c r="K25" t="str">
        <f>IMSUM(E25,'Input-Output'!W$6)</f>
        <v>0.25+0.00071894192179295i</v>
      </c>
      <c r="L25" t="str">
        <f>IMPRODUCT(IMDIV(K25,J25),'Input-Output'!Q$20,IMEXP(IMDIV(C25,-'Input-Output'!C$5)))</f>
        <v>1.82339121085783-0.0397968902086026i</v>
      </c>
      <c r="M25">
        <f t="shared" si="2"/>
        <v>1.8238254577409152</v>
      </c>
      <c r="N25">
        <f t="shared" si="3"/>
        <v>-1.2503251466079874</v>
      </c>
    </row>
    <row r="26" spans="2:14" x14ac:dyDescent="0.25">
      <c r="B26">
        <f>'Comp Graph Math'!B23</f>
        <v>371.53522909716969</v>
      </c>
      <c r="C26" s="2" t="str">
        <f t="shared" si="0"/>
        <v>2334.42469256294i</v>
      </c>
      <c r="D26" t="str">
        <f t="shared" si="1"/>
        <v>-5449538.64524758</v>
      </c>
      <c r="E26" t="str">
        <f>IMPRODUCT(C26,'Input-Output'!W$6,'Input-Output'!W$5,'Input-Output'!W$4)</f>
        <v>0.00077036014854577i</v>
      </c>
      <c r="F26" t="str">
        <f>IMPRODUCT(D26,'Input-Output'!W$3,'Input-Output'!W$4,'Input-Output'!W$6)</f>
        <v>-0.000899173876465851</v>
      </c>
      <c r="G26" t="str">
        <f>IMPRODUCT(D26,'Input-Output'!W$3,'Input-Output'!W$4,'Input-Output'!W$5)</f>
        <v>-7.19339101172681E-06</v>
      </c>
      <c r="H26" t="str">
        <f>IMPRODUCT(C26,'Input-Output'!W$6,'Input-Output'!W$5,'Input-Output'!W$4)</f>
        <v>0.00077036014854577i</v>
      </c>
      <c r="I26" t="str">
        <f>IMPRODUCT(C26,'Input-Output'!W$3)</f>
        <v>0.00233442469256294i</v>
      </c>
      <c r="J26" t="str">
        <f>IMSUM(F26,G26,H26,I26,'Input-Output'!W$6)</f>
        <v>0.249093632732522+0.00310478484110871i</v>
      </c>
      <c r="K26" t="str">
        <f>IMSUM(E26,'Input-Output'!W$6)</f>
        <v>0.25+0.00077036014854577i</v>
      </c>
      <c r="L26" t="str">
        <f>IMPRODUCT(IMDIV(K26,J26),'Input-Output'!Q$20,IMEXP(IMDIV(C26,-'Input-Output'!C$5)))</f>
        <v>1.82416544019233-0.042672771525416i</v>
      </c>
      <c r="M26">
        <f t="shared" si="2"/>
        <v>1.8246644948104125</v>
      </c>
      <c r="N26">
        <f t="shared" si="3"/>
        <v>-1.3400779395773426</v>
      </c>
    </row>
    <row r="27" spans="2:14" x14ac:dyDescent="0.25">
      <c r="B27">
        <f>'Comp Graph Math'!B24</f>
        <v>398.10717055349375</v>
      </c>
      <c r="C27" s="2" t="str">
        <f t="shared" si="0"/>
        <v>2501.38112470455i</v>
      </c>
      <c r="D27" t="str">
        <f t="shared" si="1"/>
        <v>-6256907.5310282</v>
      </c>
      <c r="E27" t="str">
        <f>IMPRODUCT(C27,'Input-Output'!W$6,'Input-Output'!W$5,'Input-Output'!W$4)</f>
        <v>0.000825455771152502i</v>
      </c>
      <c r="F27" t="str">
        <f>IMPRODUCT(D27,'Input-Output'!W$3,'Input-Output'!W$4,'Input-Output'!W$6)</f>
        <v>-0.00103238974261965</v>
      </c>
      <c r="G27" t="str">
        <f>IMPRODUCT(D27,'Input-Output'!W$3,'Input-Output'!W$4,'Input-Output'!W$5)</f>
        <v>-8.25911794095722E-06</v>
      </c>
      <c r="H27" t="str">
        <f>IMPRODUCT(C27,'Input-Output'!W$6,'Input-Output'!W$5,'Input-Output'!W$4)</f>
        <v>0.000825455771152502i</v>
      </c>
      <c r="I27" t="str">
        <f>IMPRODUCT(C27,'Input-Output'!W$3)</f>
        <v>0.00250138112470455i</v>
      </c>
      <c r="J27" t="str">
        <f>IMSUM(F27,G27,H27,I27,'Input-Output'!W$6)</f>
        <v>0.248959351139439+0.00332683689585705i</v>
      </c>
      <c r="K27" t="str">
        <f>IMSUM(E27,'Input-Output'!W$6)</f>
        <v>0.25+0.000825455771152502i</v>
      </c>
      <c r="L27" t="str">
        <f>IMPRODUCT(IMDIV(K27,J27),'Input-Output'!Q$20,IMEXP(IMDIV(C27,-'Input-Output'!C$5)))</f>
        <v>1.82505515323073-0.0457612051783828i</v>
      </c>
      <c r="M27">
        <f t="shared" si="2"/>
        <v>1.8256287684612722</v>
      </c>
      <c r="N27">
        <f t="shared" si="3"/>
        <v>-1.4363262707520406</v>
      </c>
    </row>
    <row r="28" spans="2:14" x14ac:dyDescent="0.25">
      <c r="B28">
        <f>'Comp Graph Math'!B25</f>
        <v>426.57951880158873</v>
      </c>
      <c r="C28" s="2" t="str">
        <f t="shared" si="0"/>
        <v>2680.27816487788i</v>
      </c>
      <c r="D28" t="str">
        <f t="shared" si="1"/>
        <v>-7183891.04112114</v>
      </c>
      <c r="E28" t="str">
        <f>IMPRODUCT(C28,'Input-Output'!W$6,'Input-Output'!W$5,'Input-Output'!W$4)</f>
        <v>0.0008844917944097i</v>
      </c>
      <c r="F28" t="str">
        <f>IMPRODUCT(D28,'Input-Output'!W$3,'Input-Output'!W$4,'Input-Output'!W$6)</f>
        <v>-0.00118534202178499</v>
      </c>
      <c r="G28" t="str">
        <f>IMPRODUCT(D28,'Input-Output'!W$3,'Input-Output'!W$4,'Input-Output'!W$5)</f>
        <v>-0.0000094827361742799</v>
      </c>
      <c r="H28" t="str">
        <f>IMPRODUCT(C28,'Input-Output'!W$6,'Input-Output'!W$5,'Input-Output'!W$4)</f>
        <v>0.0008844917944097i</v>
      </c>
      <c r="I28" t="str">
        <f>IMPRODUCT(C28,'Input-Output'!W$3)</f>
        <v>0.00268027816487788i</v>
      </c>
      <c r="J28" t="str">
        <f>IMSUM(F28,G28,H28,I28,'Input-Output'!W$6)</f>
        <v>0.248805175242041+0.00356476995928758i</v>
      </c>
      <c r="K28" t="str">
        <f>IMSUM(E28,'Input-Output'!W$6)</f>
        <v>0.25+0.0008844917944097i</v>
      </c>
      <c r="L28" t="str">
        <f>IMPRODUCT(IMDIV(K28,J28),'Input-Output'!Q$20,IMEXP(IMDIV(C28,-'Input-Output'!C$5)))</f>
        <v>1.82607770851495-0.0490789946090896i</v>
      </c>
      <c r="M28">
        <f t="shared" si="2"/>
        <v>1.826737130855737</v>
      </c>
      <c r="N28">
        <f t="shared" si="3"/>
        <v>-1.5395524728682728</v>
      </c>
    </row>
    <row r="29" spans="2:14" x14ac:dyDescent="0.25">
      <c r="B29">
        <f>'Comp Graph Math'!B26</f>
        <v>457.08818961487071</v>
      </c>
      <c r="C29" s="2" t="str">
        <f t="shared" si="0"/>
        <v>2871.96979707347i</v>
      </c>
      <c r="D29" t="str">
        <f t="shared" si="1"/>
        <v>-8248210.51530223</v>
      </c>
      <c r="E29" t="str">
        <f>IMPRODUCT(C29,'Input-Output'!W$6,'Input-Output'!W$5,'Input-Output'!W$4)</f>
        <v>0.000947750033034245i</v>
      </c>
      <c r="F29" t="str">
        <f>IMPRODUCT(D29,'Input-Output'!W$3,'Input-Output'!W$4,'Input-Output'!W$6)</f>
        <v>-0.00136095473502487</v>
      </c>
      <c r="G29" t="str">
        <f>IMPRODUCT(D29,'Input-Output'!W$3,'Input-Output'!W$4,'Input-Output'!W$5)</f>
        <v>-0.0000108876378801989</v>
      </c>
      <c r="H29" t="str">
        <f>IMPRODUCT(C29,'Input-Output'!W$6,'Input-Output'!W$5,'Input-Output'!W$4)</f>
        <v>0.000947750033034245i</v>
      </c>
      <c r="I29" t="str">
        <f>IMPRODUCT(C29,'Input-Output'!W$3)</f>
        <v>0.00287196979707347i</v>
      </c>
      <c r="J29" t="str">
        <f>IMSUM(F29,G29,H29,I29,'Input-Output'!W$6)</f>
        <v>0.248628157627095+0.00381971983010771i</v>
      </c>
      <c r="K29" t="str">
        <f>IMSUM(E29,'Input-Output'!W$6)</f>
        <v>0.25+0.000947750033034245i</v>
      </c>
      <c r="L29" t="str">
        <f>IMPRODUCT(IMDIV(K29,J29),'Input-Output'!Q$20,IMEXP(IMDIV(C29,-'Input-Output'!C$5)))</f>
        <v>1.82725311632668-0.0526445220504918i</v>
      </c>
      <c r="M29">
        <f t="shared" si="2"/>
        <v>1.8280113229483803</v>
      </c>
      <c r="N29">
        <f t="shared" si="3"/>
        <v>-1.6502775368099916</v>
      </c>
    </row>
    <row r="30" spans="2:14" x14ac:dyDescent="0.25">
      <c r="B30">
        <f>'Comp Graph Math'!B27</f>
        <v>489.77881936844142</v>
      </c>
      <c r="C30" s="2" t="str">
        <f t="shared" si="0"/>
        <v>3077.37108162356i</v>
      </c>
      <c r="D30" t="str">
        <f t="shared" si="1"/>
        <v>-9470212.77401296</v>
      </c>
      <c r="E30" t="str">
        <f>IMPRODUCT(C30,'Input-Output'!W$6,'Input-Output'!W$5,'Input-Output'!W$4)</f>
        <v>0.00101553245693577i</v>
      </c>
      <c r="F30" t="str">
        <f>IMPRODUCT(D30,'Input-Output'!W$3,'Input-Output'!W$4,'Input-Output'!W$6)</f>
        <v>-0.00156258510771214</v>
      </c>
      <c r="G30" t="str">
        <f>IMPRODUCT(D30,'Input-Output'!W$3,'Input-Output'!W$4,'Input-Output'!W$5)</f>
        <v>-0.0000125006808616971</v>
      </c>
      <c r="H30" t="str">
        <f>IMPRODUCT(C30,'Input-Output'!W$6,'Input-Output'!W$5,'Input-Output'!W$4)</f>
        <v>0.00101553245693577i</v>
      </c>
      <c r="I30" t="str">
        <f>IMPRODUCT(C30,'Input-Output'!W$3)</f>
        <v>0.00307737108162356i</v>
      </c>
      <c r="J30" t="str">
        <f>IMSUM(F30,G30,H30,I30,'Input-Output'!W$6)</f>
        <v>0.248424914211426+0.00409290353855933i</v>
      </c>
      <c r="K30" t="str">
        <f>IMSUM(E30,'Input-Output'!W$6)</f>
        <v>0.25+0.00101553245693577i</v>
      </c>
      <c r="L30" t="str">
        <f>IMPRODUCT(IMDIV(K30,J30),'Input-Output'!Q$20,IMEXP(IMDIV(C30,-'Input-Output'!C$5)))</f>
        <v>1.82860445737504-0.0564779516760602i</v>
      </c>
      <c r="M30">
        <f t="shared" si="2"/>
        <v>1.829476433452311</v>
      </c>
      <c r="N30">
        <f t="shared" si="3"/>
        <v>-1.7690648634894641</v>
      </c>
    </row>
    <row r="31" spans="2:14" x14ac:dyDescent="0.25">
      <c r="B31">
        <f>'Comp Graph Math'!B28</f>
        <v>524.80746024976736</v>
      </c>
      <c r="C31" s="2" t="str">
        <f t="shared" si="0"/>
        <v>3297.46252333957i</v>
      </c>
      <c r="D31" t="str">
        <f t="shared" si="1"/>
        <v>-10873259.092829</v>
      </c>
      <c r="E31" t="str">
        <f>IMPRODUCT(C31,'Input-Output'!W$6,'Input-Output'!W$5,'Input-Output'!W$4)</f>
        <v>0.00108816263270206i</v>
      </c>
      <c r="F31" t="str">
        <f>IMPRODUCT(D31,'Input-Output'!W$3,'Input-Output'!W$4,'Input-Output'!W$6)</f>
        <v>-0.00179408775031679</v>
      </c>
      <c r="G31" t="str">
        <f>IMPRODUCT(D31,'Input-Output'!W$3,'Input-Output'!W$4,'Input-Output'!W$5)</f>
        <v>-0.0000143527020025343</v>
      </c>
      <c r="H31" t="str">
        <f>IMPRODUCT(C31,'Input-Output'!W$6,'Input-Output'!W$5,'Input-Output'!W$4)</f>
        <v>0.00108816263270206i</v>
      </c>
      <c r="I31" t="str">
        <f>IMPRODUCT(C31,'Input-Output'!W$3)</f>
        <v>0.00329746252333957i</v>
      </c>
      <c r="J31" t="str">
        <f>IMSUM(F31,G31,H31,I31,'Input-Output'!W$6)</f>
        <v>0.248191559547681+0.00438562515604163i</v>
      </c>
      <c r="K31" t="str">
        <f>IMSUM(E31,'Input-Output'!W$6)</f>
        <v>0.25+0.00108816263270206i</v>
      </c>
      <c r="L31" t="str">
        <f>IMPRODUCT(IMDIV(K31,J31),'Input-Output'!Q$20,IMEXP(IMDIV(C31,-'Input-Output'!C$5)))</f>
        <v>1.83015837191941-0.0606014694984491i</v>
      </c>
      <c r="M31">
        <f t="shared" si="2"/>
        <v>1.831161435923135</v>
      </c>
      <c r="N31">
        <f t="shared" si="3"/>
        <v>-1.8965245234034185</v>
      </c>
    </row>
    <row r="32" spans="2:14" x14ac:dyDescent="0.25">
      <c r="B32">
        <f>'Comp Graph Math'!B29</f>
        <v>562.34132519034324</v>
      </c>
      <c r="C32" s="2" t="str">
        <f t="shared" si="0"/>
        <v>3533.29475205586i</v>
      </c>
      <c r="D32" t="str">
        <f t="shared" si="1"/>
        <v>-12484171.8049055</v>
      </c>
      <c r="E32" t="str">
        <f>IMPRODUCT(C32,'Input-Output'!W$6,'Input-Output'!W$5,'Input-Output'!W$4)</f>
        <v>0.00116598726817843i</v>
      </c>
      <c r="F32" t="str">
        <f>IMPRODUCT(D32,'Input-Output'!W$3,'Input-Output'!W$4,'Input-Output'!W$6)</f>
        <v>-0.00205988834780941</v>
      </c>
      <c r="G32" t="str">
        <f>IMPRODUCT(D32,'Input-Output'!W$3,'Input-Output'!W$4,'Input-Output'!W$5)</f>
        <v>-0.0000164791067824753</v>
      </c>
      <c r="H32" t="str">
        <f>IMPRODUCT(C32,'Input-Output'!W$6,'Input-Output'!W$5,'Input-Output'!W$4)</f>
        <v>0.00116598726817843i</v>
      </c>
      <c r="I32" t="str">
        <f>IMPRODUCT(C32,'Input-Output'!W$3)</f>
        <v>0.00353329475205586i</v>
      </c>
      <c r="J32" t="str">
        <f>IMSUM(F32,G32,H32,I32,'Input-Output'!W$6)</f>
        <v>0.247923632545408+0.00469928202023429i</v>
      </c>
      <c r="K32" t="str">
        <f>IMSUM(E32,'Input-Output'!W$6)</f>
        <v>0.25+0.00116598726817843i</v>
      </c>
      <c r="L32" t="str">
        <f>IMPRODUCT(IMDIV(K32,J32),'Input-Output'!Q$20,IMEXP(IMDIV(C32,-'Input-Output'!C$5)))</f>
        <v>1.83194563253418-0.0650395683776179i</v>
      </c>
      <c r="M32">
        <f t="shared" si="2"/>
        <v>1.8330998188903418</v>
      </c>
      <c r="N32">
        <f t="shared" si="3"/>
        <v>-2.0333181203949073</v>
      </c>
    </row>
    <row r="33" spans="2:14" x14ac:dyDescent="0.25">
      <c r="B33">
        <f>'Comp Graph Math'!B30</f>
        <v>602.55958607435082</v>
      </c>
      <c r="C33" s="2" t="str">
        <f t="shared" si="0"/>
        <v>3785.99353792257i</v>
      </c>
      <c r="D33" t="str">
        <f t="shared" si="1"/>
        <v>-14333747.0691915</v>
      </c>
      <c r="E33" t="str">
        <f>IMPRODUCT(C33,'Input-Output'!W$6,'Input-Output'!W$5,'Input-Output'!W$4)</f>
        <v>0.00124937786751445i</v>
      </c>
      <c r="F33" t="str">
        <f>IMPRODUCT(D33,'Input-Output'!W$3,'Input-Output'!W$4,'Input-Output'!W$6)</f>
        <v>-0.0023650682664166</v>
      </c>
      <c r="G33" t="str">
        <f>IMPRODUCT(D33,'Input-Output'!W$3,'Input-Output'!W$4,'Input-Output'!W$5)</f>
        <v>-0.0000189205461313328</v>
      </c>
      <c r="H33" t="str">
        <f>IMPRODUCT(C33,'Input-Output'!W$6,'Input-Output'!W$5,'Input-Output'!W$4)</f>
        <v>0.00124937786751445i</v>
      </c>
      <c r="I33" t="str">
        <f>IMPRODUCT(C33,'Input-Output'!W$3)</f>
        <v>0.00378599353792257i</v>
      </c>
      <c r="J33" t="str">
        <f>IMSUM(F33,G33,H33,I33,'Input-Output'!W$6)</f>
        <v>0.247616011187452+0.00503537140543702i</v>
      </c>
      <c r="K33" t="str">
        <f>IMSUM(E33,'Input-Output'!W$6)</f>
        <v>0.25+0.00124937786751445i</v>
      </c>
      <c r="L33" t="str">
        <f>IMPRODUCT(IMDIV(K33,J33),'Input-Output'!Q$20,IMEXP(IMDIV(C33,-'Input-Output'!C$5)))</f>
        <v>1.8340018166131-0.0698193886825377i</v>
      </c>
      <c r="M33">
        <f t="shared" si="2"/>
        <v>1.8353303273188057</v>
      </c>
      <c r="N33">
        <f t="shared" si="3"/>
        <v>-2.1801643791151339</v>
      </c>
    </row>
    <row r="34" spans="2:14" x14ac:dyDescent="0.25">
      <c r="B34">
        <f>'Comp Graph Math'!B31</f>
        <v>645.65422903464798</v>
      </c>
      <c r="C34" s="2" t="str">
        <f t="shared" si="0"/>
        <v>4056.76516538886i</v>
      </c>
      <c r="D34" t="str">
        <f t="shared" si="1"/>
        <v>-16457343.6071125</v>
      </c>
      <c r="E34" t="str">
        <f>IMPRODUCT(C34,'Input-Output'!W$6,'Input-Output'!W$5,'Input-Output'!W$4)</f>
        <v>0.00133873250457832i</v>
      </c>
      <c r="F34" t="str">
        <f>IMPRODUCT(D34,'Input-Output'!W$3,'Input-Output'!W$4,'Input-Output'!W$6)</f>
        <v>-0.00271546169517356</v>
      </c>
      <c r="G34" t="str">
        <f>IMPRODUCT(D34,'Input-Output'!W$3,'Input-Output'!W$4,'Input-Output'!W$5)</f>
        <v>-0.0000217236935613885</v>
      </c>
      <c r="H34" t="str">
        <f>IMPRODUCT(C34,'Input-Output'!W$6,'Input-Output'!W$5,'Input-Output'!W$4)</f>
        <v>0.00133873250457832i</v>
      </c>
      <c r="I34" t="str">
        <f>IMPRODUCT(C34,'Input-Output'!W$3)</f>
        <v>0.00405676516538886i</v>
      </c>
      <c r="J34" t="str">
        <f>IMSUM(F34,G34,H34,I34,'Input-Output'!W$6)</f>
        <v>0.247262814611265+0.00539549766996718i</v>
      </c>
      <c r="K34" t="str">
        <f>IMSUM(E34,'Input-Output'!W$6)</f>
        <v>0.25+0.00133873250457832i</v>
      </c>
      <c r="L34" t="str">
        <f>IMPRODUCT(IMDIV(K34,J34),'Input-Output'!Q$20,IMEXP(IMDIV(C34,-'Input-Output'!C$5)))</f>
        <v>1.83636809835213-0.0749711279744339i</v>
      </c>
      <c r="M34">
        <f t="shared" si="2"/>
        <v>1.8378978379320154</v>
      </c>
      <c r="N34">
        <f t="shared" si="3"/>
        <v>-2.3378456049460659</v>
      </c>
    </row>
    <row r="35" spans="2:14" x14ac:dyDescent="0.25">
      <c r="B35">
        <f>'Comp Graph Math'!B32</f>
        <v>691.83097091892819</v>
      </c>
      <c r="C35" s="2" t="str">
        <f t="shared" si="0"/>
        <v>4346.9021915296i</v>
      </c>
      <c r="D35" t="str">
        <f t="shared" si="1"/>
        <v>-18895558.6627248</v>
      </c>
      <c r="E35" t="str">
        <f>IMPRODUCT(C35,'Input-Output'!W$6,'Input-Output'!W$5,'Input-Output'!W$4)</f>
        <v>0.00143447772320477i</v>
      </c>
      <c r="F35" t="str">
        <f>IMPRODUCT(D35,'Input-Output'!W$3,'Input-Output'!W$4,'Input-Output'!W$6)</f>
        <v>-0.00311776717934959</v>
      </c>
      <c r="G35" t="str">
        <f>IMPRODUCT(D35,'Input-Output'!W$3,'Input-Output'!W$4,'Input-Output'!W$5)</f>
        <v>-0.0000249421374347967</v>
      </c>
      <c r="H35" t="str">
        <f>IMPRODUCT(C35,'Input-Output'!W$6,'Input-Output'!W$5,'Input-Output'!W$4)</f>
        <v>0.00143447772320477i</v>
      </c>
      <c r="I35" t="str">
        <f>IMPRODUCT(C35,'Input-Output'!W$3)</f>
        <v>0.0043469021915296i</v>
      </c>
      <c r="J35" t="str">
        <f>IMSUM(F35,G35,H35,I35,'Input-Output'!W$6)</f>
        <v>0.246857290683216+0.00578137991473437i</v>
      </c>
      <c r="K35" t="str">
        <f>IMSUM(E35,'Input-Output'!W$6)</f>
        <v>0.25+0.00143447772320477i</v>
      </c>
      <c r="L35" t="str">
        <f>IMPRODUCT(IMDIV(K35,J35),'Input-Output'!Q$20,IMEXP(IMDIV(C35,-'Input-Output'!C$5)))</f>
        <v>1.83909218457275-0.080528536754116i</v>
      </c>
      <c r="M35">
        <f t="shared" si="2"/>
        <v>1.8408543963573893</v>
      </c>
      <c r="N35">
        <f t="shared" si="3"/>
        <v>-2.5072152026672416</v>
      </c>
    </row>
    <row r="36" spans="2:14" x14ac:dyDescent="0.25">
      <c r="B36">
        <f>'Comp Graph Math'!B33</f>
        <v>741.31024130090839</v>
      </c>
      <c r="C36" s="2" t="str">
        <f t="shared" si="0"/>
        <v>4657.78961620362i</v>
      </c>
      <c r="D36" t="str">
        <f t="shared" si="1"/>
        <v>-21695004.1088143</v>
      </c>
      <c r="E36" t="str">
        <f>IMPRODUCT(C36,'Input-Output'!W$6,'Input-Output'!W$5,'Input-Output'!W$4)</f>
        <v>0.00153707057334719i</v>
      </c>
      <c r="F36" t="str">
        <f>IMPRODUCT(D36,'Input-Output'!W$3,'Input-Output'!W$4,'Input-Output'!W$6)</f>
        <v>-0.00357967567795436</v>
      </c>
      <c r="G36" t="str">
        <f>IMPRODUCT(D36,'Input-Output'!W$3,'Input-Output'!W$4,'Input-Output'!W$5)</f>
        <v>-0.0000286374054236349</v>
      </c>
      <c r="H36" t="str">
        <f>IMPRODUCT(C36,'Input-Output'!W$6,'Input-Output'!W$5,'Input-Output'!W$4)</f>
        <v>0.00153707057334719i</v>
      </c>
      <c r="I36" t="str">
        <f>IMPRODUCT(C36,'Input-Output'!W$3)</f>
        <v>0.00465778961620362i</v>
      </c>
      <c r="J36" t="str">
        <f>IMSUM(F36,G36,H36,I36,'Input-Output'!W$6)</f>
        <v>0.246391686916622+0.00619486018955081i</v>
      </c>
      <c r="K36" t="str">
        <f>IMSUM(E36,'Input-Output'!W$6)</f>
        <v>0.25+0.00153707057334719i</v>
      </c>
      <c r="L36" t="str">
        <f>IMPRODUCT(IMDIV(K36,J36),'Input-Output'!Q$20,IMEXP(IMDIV(C36,-'Input-Output'!C$5)))</f>
        <v>1.84222942466044-0.0865295221315711i</v>
      </c>
      <c r="M36">
        <f t="shared" si="2"/>
        <v>1.8442604510440097</v>
      </c>
      <c r="N36">
        <f t="shared" si="3"/>
        <v>-2.6892064885733982</v>
      </c>
    </row>
    <row r="37" spans="2:14" x14ac:dyDescent="0.25">
      <c r="B37">
        <f>'Comp Graph Math'!B34</f>
        <v>794.32823472427151</v>
      </c>
      <c r="C37" s="2" t="str">
        <f t="shared" si="0"/>
        <v>4990.91149349744i</v>
      </c>
      <c r="D37" t="str">
        <f t="shared" si="1"/>
        <v>-24909197.5359248</v>
      </c>
      <c r="E37" t="str">
        <f>IMPRODUCT(C37,'Input-Output'!W$6,'Input-Output'!W$5,'Input-Output'!W$4)</f>
        <v>0.00164700079285416i</v>
      </c>
      <c r="F37" t="str">
        <f>IMPRODUCT(D37,'Input-Output'!W$3,'Input-Output'!W$4,'Input-Output'!W$6)</f>
        <v>-0.00411001759342759</v>
      </c>
      <c r="G37" t="str">
        <f>IMPRODUCT(D37,'Input-Output'!W$3,'Input-Output'!W$4,'Input-Output'!W$5)</f>
        <v>-0.0000328801407474207</v>
      </c>
      <c r="H37" t="str">
        <f>IMPRODUCT(C37,'Input-Output'!W$6,'Input-Output'!W$5,'Input-Output'!W$4)</f>
        <v>0.00164700079285416i</v>
      </c>
      <c r="I37" t="str">
        <f>IMPRODUCT(C37,'Input-Output'!W$3)</f>
        <v>0.00499091149349744i</v>
      </c>
      <c r="J37" t="str">
        <f>IMSUM(F37,G37,H37,I37,'Input-Output'!W$6)</f>
        <v>0.245857102265825+0.0066379122863516i</v>
      </c>
      <c r="K37" t="str">
        <f>IMSUM(E37,'Input-Output'!W$6)</f>
        <v>0.25+0.00164700079285416i</v>
      </c>
      <c r="L37" t="str">
        <f>IMPRODUCT(IMDIV(K37,J37),'Input-Output'!Q$20,IMEXP(IMDIV(C37,-'Input-Output'!C$5)))</f>
        <v>1.84584413251106-0.0930168876353026i</v>
      </c>
      <c r="M37">
        <f t="shared" si="2"/>
        <v>1.8481863279742294</v>
      </c>
      <c r="N37">
        <f t="shared" si="3"/>
        <v>-2.8848430936811367</v>
      </c>
    </row>
    <row r="38" spans="2:14" x14ac:dyDescent="0.25">
      <c r="B38">
        <f>'Comp Graph Math'!B35</f>
        <v>851.13803820236546</v>
      </c>
      <c r="C38" s="2" t="str">
        <f t="shared" si="0"/>
        <v>5347.85801601476i</v>
      </c>
      <c r="D38" t="str">
        <f t="shared" si="1"/>
        <v>-28599585.3594533</v>
      </c>
      <c r="E38" t="str">
        <f>IMPRODUCT(C38,'Input-Output'!W$6,'Input-Output'!W$5,'Input-Output'!W$4)</f>
        <v>0.00176479314528487i</v>
      </c>
      <c r="F38" t="str">
        <f>IMPRODUCT(D38,'Input-Output'!W$3,'Input-Output'!W$4,'Input-Output'!W$6)</f>
        <v>-0.00471893158430979</v>
      </c>
      <c r="G38" t="str">
        <f>IMPRODUCT(D38,'Input-Output'!W$3,'Input-Output'!W$4,'Input-Output'!W$5)</f>
        <v>-0.0000377514526744784</v>
      </c>
      <c r="H38" t="str">
        <f>IMPRODUCT(C38,'Input-Output'!W$6,'Input-Output'!W$5,'Input-Output'!W$4)</f>
        <v>0.00176479314528487i</v>
      </c>
      <c r="I38" t="str">
        <f>IMPRODUCT(C38,'Input-Output'!W$3)</f>
        <v>0.00534785801601476i</v>
      </c>
      <c r="J38" t="str">
        <f>IMSUM(F38,G38,H38,I38,'Input-Output'!W$6)</f>
        <v>0.245243316963016+0.00711265116129963i</v>
      </c>
      <c r="K38" t="str">
        <f>IMSUM(E38,'Input-Output'!W$6)</f>
        <v>0.25+0.00176479314528487i</v>
      </c>
      <c r="L38" t="str">
        <f>IMPRODUCT(IMDIV(K38,J38),'Input-Output'!Q$20,IMEXP(IMDIV(C38,-'Input-Output'!C$5)))</f>
        <v>1.85001116827565-0.100039245846475i</v>
      </c>
      <c r="M38">
        <f t="shared" si="2"/>
        <v>1.8527140020667427</v>
      </c>
      <c r="N38">
        <f t="shared" si="3"/>
        <v>-3.0952513380674564</v>
      </c>
    </row>
    <row r="39" spans="2:14" x14ac:dyDescent="0.25">
      <c r="B39">
        <f>'Comp Graph Math'!B36</f>
        <v>912.01083935589691</v>
      </c>
      <c r="C39" s="2" t="str">
        <f t="shared" si="0"/>
        <v>5730.33310582949i</v>
      </c>
      <c r="D39" t="str">
        <f t="shared" si="1"/>
        <v>-32836717.5037654</v>
      </c>
      <c r="E39" t="str">
        <f>IMPRODUCT(C39,'Input-Output'!W$6,'Input-Output'!W$5,'Input-Output'!W$4)</f>
        <v>0.00189100992492373i</v>
      </c>
      <c r="F39" t="str">
        <f>IMPRODUCT(D39,'Input-Output'!W$3,'Input-Output'!W$4,'Input-Output'!W$6)</f>
        <v>-0.00541805838812129</v>
      </c>
      <c r="G39" t="str">
        <f>IMPRODUCT(D39,'Input-Output'!W$3,'Input-Output'!W$4,'Input-Output'!W$5)</f>
        <v>-0.0000433444671049703</v>
      </c>
      <c r="H39" t="str">
        <f>IMPRODUCT(C39,'Input-Output'!W$6,'Input-Output'!W$5,'Input-Output'!W$4)</f>
        <v>0.00189100992492373i</v>
      </c>
      <c r="I39" t="str">
        <f>IMPRODUCT(C39,'Input-Output'!W$3)</f>
        <v>0.00573033310582949i</v>
      </c>
      <c r="J39" t="str">
        <f>IMSUM(F39,G39,H39,I39,'Input-Output'!W$6)</f>
        <v>0.244538597144774+0.00762134303075322i</v>
      </c>
      <c r="K39" t="str">
        <f>IMSUM(E39,'Input-Output'!W$6)</f>
        <v>0.25+0.00189100992492373i</v>
      </c>
      <c r="L39" t="str">
        <f>IMPRODUCT(IMDIV(K39,J39),'Input-Output'!Q$20,IMEXP(IMDIV(C39,-'Input-Output'!C$5)))</f>
        <v>1.8548178406548-0.107652151918599i</v>
      </c>
      <c r="M39">
        <f t="shared" si="2"/>
        <v>1.857939236849268</v>
      </c>
      <c r="N39">
        <f t="shared" si="3"/>
        <v>-3.3216750651737286</v>
      </c>
    </row>
    <row r="40" spans="2:14" x14ac:dyDescent="0.25">
      <c r="B40">
        <f>'Comp Graph Math'!B37</f>
        <v>977.2372209557966</v>
      </c>
      <c r="C40" s="2" t="str">
        <f t="shared" si="0"/>
        <v>6140.16254833847i</v>
      </c>
      <c r="D40" t="str">
        <f t="shared" si="1"/>
        <v>-37701596.1200184</v>
      </c>
      <c r="E40" t="str">
        <f>IMPRODUCT(C40,'Input-Output'!W$6,'Input-Output'!W$5,'Input-Output'!W$4)</f>
        <v>0.00202625364095169i</v>
      </c>
      <c r="F40" t="str">
        <f>IMPRODUCT(D40,'Input-Output'!W$3,'Input-Output'!W$4,'Input-Output'!W$6)</f>
        <v>-0.00622076335980304</v>
      </c>
      <c r="G40" t="str">
        <f>IMPRODUCT(D40,'Input-Output'!W$3,'Input-Output'!W$4,'Input-Output'!W$5)</f>
        <v>-0.0000497661068784243</v>
      </c>
      <c r="H40" t="str">
        <f>IMPRODUCT(C40,'Input-Output'!W$6,'Input-Output'!W$5,'Input-Output'!W$4)</f>
        <v>0.00202625364095169i</v>
      </c>
      <c r="I40" t="str">
        <f>IMPRODUCT(C40,'Input-Output'!W$3)</f>
        <v>0.00614016254833847i</v>
      </c>
      <c r="J40" t="str">
        <f>IMSUM(F40,G40,H40,I40,'Input-Output'!W$6)</f>
        <v>0.243729470533319+0.00816641618929016i</v>
      </c>
      <c r="K40" t="str">
        <f>IMSUM(E40,'Input-Output'!W$6)</f>
        <v>0.25+0.00202625364095169i</v>
      </c>
      <c r="L40" t="str">
        <f>IMPRODUCT(IMDIV(K40,J40),'Input-Output'!Q$20,IMEXP(IMDIV(C40,-'Input-Output'!C$5)))</f>
        <v>1.86036620761293-0.115919521473526i</v>
      </c>
      <c r="M40">
        <f t="shared" si="2"/>
        <v>1.8639741848767022</v>
      </c>
      <c r="N40">
        <f t="shared" si="3"/>
        <v>-3.5654935698007684</v>
      </c>
    </row>
    <row r="41" spans="2:14" x14ac:dyDescent="0.25">
      <c r="B41">
        <f>'Comp Graph Math'!B38</f>
        <v>1047.1285480508841</v>
      </c>
      <c r="C41" s="2" t="str">
        <f t="shared" si="0"/>
        <v>6579.30270784161i</v>
      </c>
      <c r="D41" t="str">
        <f t="shared" si="1"/>
        <v>-43287224.1214119</v>
      </c>
      <c r="E41" t="str">
        <f>IMPRODUCT(C41,'Input-Output'!W$6,'Input-Output'!W$5,'Input-Output'!W$4)</f>
        <v>0.00217116989358773i</v>
      </c>
      <c r="F41" t="str">
        <f>IMPRODUCT(D41,'Input-Output'!W$3,'Input-Output'!W$4,'Input-Output'!W$6)</f>
        <v>-0.00714239198003296</v>
      </c>
      <c r="G41" t="str">
        <f>IMPRODUCT(D41,'Input-Output'!W$3,'Input-Output'!W$4,'Input-Output'!W$5)</f>
        <v>-0.0000571391358402637</v>
      </c>
      <c r="H41" t="str">
        <f>IMPRODUCT(C41,'Input-Output'!W$6,'Input-Output'!W$5,'Input-Output'!W$4)</f>
        <v>0.00217116989358773i</v>
      </c>
      <c r="I41" t="str">
        <f>IMPRODUCT(C41,'Input-Output'!W$3)</f>
        <v>0.00657930270784161i</v>
      </c>
      <c r="J41" t="str">
        <f>IMSUM(F41,G41,H41,I41,'Input-Output'!W$6)</f>
        <v>0.242800468884127+0.00875047260142934i</v>
      </c>
      <c r="K41" t="str">
        <f>IMSUM(E41,'Input-Output'!W$6)</f>
        <v>0.25+0.00217116989358773i</v>
      </c>
      <c r="L41" t="str">
        <f>IMPRODUCT(IMDIV(K41,J41),'Input-Output'!Q$20,IMEXP(IMDIV(C41,-'Input-Output'!C$5)))</f>
        <v>1.86677587619323-0.124915417511178i</v>
      </c>
      <c r="M41">
        <f t="shared" si="2"/>
        <v>1.8709505694884068</v>
      </c>
      <c r="N41">
        <f t="shared" si="3"/>
        <v>-3.8282434483329033</v>
      </c>
    </row>
    <row r="42" spans="2:14" x14ac:dyDescent="0.25">
      <c r="B42">
        <f>'Comp Graph Math'!B39</f>
        <v>1122.0184543019466</v>
      </c>
      <c r="C42" s="2" t="str">
        <f t="shared" si="0"/>
        <v>7049.84986645434i</v>
      </c>
      <c r="D42" t="str">
        <f t="shared" si="1"/>
        <v>-49700383.1395463</v>
      </c>
      <c r="E42" t="str">
        <f>IMPRODUCT(C42,'Input-Output'!W$6,'Input-Output'!W$5,'Input-Output'!W$4)</f>
        <v>0.00232645045592993i</v>
      </c>
      <c r="F42" t="str">
        <f>IMPRODUCT(D42,'Input-Output'!W$3,'Input-Output'!W$4,'Input-Output'!W$6)</f>
        <v>-0.00820056321802514</v>
      </c>
      <c r="G42" t="str">
        <f>IMPRODUCT(D42,'Input-Output'!W$3,'Input-Output'!W$4,'Input-Output'!W$5)</f>
        <v>-0.0000656045057442011</v>
      </c>
      <c r="H42" t="str">
        <f>IMPRODUCT(C42,'Input-Output'!W$6,'Input-Output'!W$5,'Input-Output'!W$4)</f>
        <v>0.00232645045592993i</v>
      </c>
      <c r="I42" t="str">
        <f>IMPRODUCT(C42,'Input-Output'!W$3)</f>
        <v>0.00704984986645434i</v>
      </c>
      <c r="J42" t="str">
        <f>IMSUM(F42,G42,H42,I42,'Input-Output'!W$6)</f>
        <v>0.241733832276231+0.00937630032238427i</v>
      </c>
      <c r="K42" t="str">
        <f>IMSUM(E42,'Input-Output'!W$6)</f>
        <v>0.25+0.00232645045592993i</v>
      </c>
      <c r="L42" t="str">
        <f>IMPRODUCT(IMDIV(K42,J42),'Input-Output'!Q$20,IMEXP(IMDIV(C42,-'Input-Output'!C$5)))</f>
        <v>1.87418743278663-0.134726320275262i</v>
      </c>
      <c r="M42">
        <f t="shared" si="2"/>
        <v>1.8790236067144688</v>
      </c>
      <c r="N42">
        <f t="shared" si="3"/>
        <v>-4.1116454643542371</v>
      </c>
    </row>
    <row r="43" spans="2:14" x14ac:dyDescent="0.25">
      <c r="B43">
        <f>'Comp Graph Math'!B40</f>
        <v>1202.2644346173947</v>
      </c>
      <c r="C43" s="2" t="str">
        <f t="shared" si="0"/>
        <v>7554.05023093259i</v>
      </c>
      <c r="D43" t="str">
        <f t="shared" si="1"/>
        <v>-57063674.8914527</v>
      </c>
      <c r="E43" t="str">
        <f>IMPRODUCT(C43,'Input-Output'!W$6,'Input-Output'!W$5,'Input-Output'!W$4)</f>
        <v>0.00249283657620775i</v>
      </c>
      <c r="F43" t="str">
        <f>IMPRODUCT(D43,'Input-Output'!W$3,'Input-Output'!W$4,'Input-Output'!W$6)</f>
        <v>-0.0094155063570897</v>
      </c>
      <c r="G43" t="str">
        <f>IMPRODUCT(D43,'Input-Output'!W$3,'Input-Output'!W$4,'Input-Output'!W$5)</f>
        <v>-0.0000753240508567176</v>
      </c>
      <c r="H43" t="str">
        <f>IMPRODUCT(C43,'Input-Output'!W$6,'Input-Output'!W$5,'Input-Output'!W$4)</f>
        <v>0.00249283657620775i</v>
      </c>
      <c r="I43" t="str">
        <f>IMPRODUCT(C43,'Input-Output'!W$3)</f>
        <v>0.00755405023093259i</v>
      </c>
      <c r="J43" t="str">
        <f>IMSUM(F43,G43,H43,I43,'Input-Output'!W$6)</f>
        <v>0.240509169592054+0.0100468868071403i</v>
      </c>
      <c r="K43" t="str">
        <f>IMSUM(E43,'Input-Output'!W$6)</f>
        <v>0.25+0.00249283657620775i</v>
      </c>
      <c r="L43" t="str">
        <f>IMPRODUCT(IMDIV(K43,J43),'Input-Output'!Q$20,IMEXP(IMDIV(C43,-'Input-Output'!C$5)))</f>
        <v>1.88276667685198-0.14545403511475i</v>
      </c>
      <c r="M43">
        <f t="shared" si="2"/>
        <v>1.8883768786435116</v>
      </c>
      <c r="N43">
        <f t="shared" si="3"/>
        <v>-4.417637886248734</v>
      </c>
    </row>
    <row r="44" spans="2:14" x14ac:dyDescent="0.25">
      <c r="B44">
        <f>'Comp Graph Math'!B41</f>
        <v>1288.2495516931128</v>
      </c>
      <c r="C44" s="2" t="str">
        <f t="shared" si="0"/>
        <v>8094.31065517886i</v>
      </c>
      <c r="D44" t="str">
        <f t="shared" si="1"/>
        <v>-65517864.982542</v>
      </c>
      <c r="E44" t="str">
        <f>IMPRODUCT(C44,'Input-Output'!W$6,'Input-Output'!W$5,'Input-Output'!W$4)</f>
        <v>0.00267112251620902i</v>
      </c>
      <c r="F44" t="str">
        <f>IMPRODUCT(D44,'Input-Output'!W$3,'Input-Output'!W$4,'Input-Output'!W$6)</f>
        <v>-0.0108104477221194</v>
      </c>
      <c r="G44" t="str">
        <f>IMPRODUCT(D44,'Input-Output'!W$3,'Input-Output'!W$4,'Input-Output'!W$5)</f>
        <v>-0.0000864835817769554</v>
      </c>
      <c r="H44" t="str">
        <f>IMPRODUCT(C44,'Input-Output'!W$6,'Input-Output'!W$5,'Input-Output'!W$4)</f>
        <v>0.00267112251620902i</v>
      </c>
      <c r="I44" t="str">
        <f>IMPRODUCT(C44,'Input-Output'!W$3)</f>
        <v>0.00809431065517886i</v>
      </c>
      <c r="J44" t="str">
        <f>IMSUM(F44,G44,H44,I44,'Input-Output'!W$6)</f>
        <v>0.239103068696104+0.0107654331713879i</v>
      </c>
      <c r="K44" t="str">
        <f>IMSUM(E44,'Input-Output'!W$6)</f>
        <v>0.25+0.00267112251620902i</v>
      </c>
      <c r="L44" t="str">
        <f>IMPRODUCT(IMDIV(K44,J44),'Input-Output'!Q$20,IMEXP(IMDIV(C44,-'Input-Output'!C$5)))</f>
        <v>1.89270988819028-0.157219451760362i</v>
      </c>
      <c r="M44">
        <f t="shared" si="2"/>
        <v>1.8992284425168791</v>
      </c>
      <c r="N44">
        <f t="shared" si="3"/>
        <v>-4.7484182584612196</v>
      </c>
    </row>
    <row r="45" spans="2:14" x14ac:dyDescent="0.25">
      <c r="B45">
        <f>'Comp Graph Math'!B42</f>
        <v>1380.3842646028618</v>
      </c>
      <c r="C45" s="2" t="str">
        <f t="shared" si="0"/>
        <v>8673.2101296146i</v>
      </c>
      <c r="D45" t="str">
        <f t="shared" si="1"/>
        <v>-75224573.9524493</v>
      </c>
      <c r="E45" t="str">
        <f>IMPRODUCT(C45,'Input-Output'!W$6,'Input-Output'!W$5,'Input-Output'!W$4)</f>
        <v>0.00286215934277282i</v>
      </c>
      <c r="F45" t="str">
        <f>IMPRODUCT(D45,'Input-Output'!W$3,'Input-Output'!W$4,'Input-Output'!W$6)</f>
        <v>-0.0124120547021541</v>
      </c>
      <c r="G45" t="str">
        <f>IMPRODUCT(D45,'Input-Output'!W$3,'Input-Output'!W$4,'Input-Output'!W$5)</f>
        <v>-0.0000992964376172331</v>
      </c>
      <c r="H45" t="str">
        <f>IMPRODUCT(C45,'Input-Output'!W$6,'Input-Output'!W$5,'Input-Output'!W$4)</f>
        <v>0.00286215934277282i</v>
      </c>
      <c r="I45" t="str">
        <f>IMPRODUCT(C45,'Input-Output'!W$3)</f>
        <v>0.0086732101296146i</v>
      </c>
      <c r="J45" t="str">
        <f>IMSUM(F45,G45,H45,I45,'Input-Output'!W$6)</f>
        <v>0.237488648860229+0.0115353694723874i</v>
      </c>
      <c r="K45" t="str">
        <f>IMSUM(E45,'Input-Output'!W$6)</f>
        <v>0.25+0.00286215934277282i</v>
      </c>
      <c r="L45" t="str">
        <f>IMPRODUCT(IMDIV(K45,J45),'Input-Output'!Q$20,IMEXP(IMDIV(C45,-'Input-Output'!C$5)))</f>
        <v>1.90425043701973-0.170167452515441i</v>
      </c>
      <c r="M45">
        <f t="shared" si="2"/>
        <v>1.911838562427651</v>
      </c>
      <c r="N45">
        <f t="shared" si="3"/>
        <v>-5.1064962790792556</v>
      </c>
    </row>
    <row r="46" spans="2:14" x14ac:dyDescent="0.25">
      <c r="B46">
        <f>'Comp Graph Math'!B43</f>
        <v>1479.1083881681823</v>
      </c>
      <c r="C46" s="2" t="str">
        <f t="shared" si="0"/>
        <v>9293.5120922644i</v>
      </c>
      <c r="D46" t="str">
        <f t="shared" si="1"/>
        <v>-86369367.0090646</v>
      </c>
      <c r="E46" t="str">
        <f>IMPRODUCT(C46,'Input-Output'!W$6,'Input-Output'!W$5,'Input-Output'!W$4)</f>
        <v>0.00306685899044725i</v>
      </c>
      <c r="F46" t="str">
        <f>IMPRODUCT(D46,'Input-Output'!W$3,'Input-Output'!W$4,'Input-Output'!W$6)</f>
        <v>-0.0142509455564957</v>
      </c>
      <c r="G46" t="str">
        <f>IMPRODUCT(D46,'Input-Output'!W$3,'Input-Output'!W$4,'Input-Output'!W$5)</f>
        <v>-0.000114007564451965</v>
      </c>
      <c r="H46" t="str">
        <f>IMPRODUCT(C46,'Input-Output'!W$6,'Input-Output'!W$5,'Input-Output'!W$4)</f>
        <v>0.00306685899044725i</v>
      </c>
      <c r="I46" t="str">
        <f>IMPRODUCT(C46,'Input-Output'!W$3)</f>
        <v>0.0092935120922644i</v>
      </c>
      <c r="J46" t="str">
        <f>IMSUM(F46,G46,H46,I46,'Input-Output'!W$6)</f>
        <v>0.235635046879052+0.0123603710827116i</v>
      </c>
      <c r="K46" t="str">
        <f>IMSUM(E46,'Input-Output'!W$6)</f>
        <v>0.25+0.00306685899044725i</v>
      </c>
      <c r="L46" t="str">
        <f>IMPRODUCT(IMDIV(K46,J46),'Input-Output'!Q$20,IMEXP(IMDIV(C46,-'Input-Output'!C$5)))</f>
        <v>1.91766715700535-0.184473389768059i</v>
      </c>
      <c r="M46">
        <f t="shared" si="2"/>
        <v>1.9265195967312403</v>
      </c>
      <c r="N46">
        <f t="shared" si="3"/>
        <v>-5.4947614711182791</v>
      </c>
    </row>
    <row r="47" spans="2:14" x14ac:dyDescent="0.25">
      <c r="B47">
        <f>'Comp Graph Math'!B44</f>
        <v>1584.8931924610861</v>
      </c>
      <c r="C47" s="2" t="str">
        <f t="shared" si="0"/>
        <v>9958.17762032044i</v>
      </c>
      <c r="D47" t="str">
        <f t="shared" si="1"/>
        <v>-99165301.5178509</v>
      </c>
      <c r="E47" t="str">
        <f>IMPRODUCT(C47,'Input-Output'!W$6,'Input-Output'!W$5,'Input-Output'!W$4)</f>
        <v>0.00328619861470575i</v>
      </c>
      <c r="F47" t="str">
        <f>IMPRODUCT(D47,'Input-Output'!W$3,'Input-Output'!W$4,'Input-Output'!W$6)</f>
        <v>-0.0163622747504454</v>
      </c>
      <c r="G47" t="str">
        <f>IMPRODUCT(D47,'Input-Output'!W$3,'Input-Output'!W$4,'Input-Output'!W$5)</f>
        <v>-0.000130898198003563</v>
      </c>
      <c r="H47" t="str">
        <f>IMPRODUCT(C47,'Input-Output'!W$6,'Input-Output'!W$5,'Input-Output'!W$4)</f>
        <v>0.00328619861470575i</v>
      </c>
      <c r="I47" t="str">
        <f>IMPRODUCT(C47,'Input-Output'!W$3)</f>
        <v>0.00995817762032044i</v>
      </c>
      <c r="J47" t="str">
        <f>IMSUM(F47,G47,H47,I47,'Input-Output'!W$6)</f>
        <v>0.233506827051551+0.0132443762350262i</v>
      </c>
      <c r="K47" t="str">
        <f>IMSUM(E47,'Input-Output'!W$6)</f>
        <v>0.25+0.00328619861470575i</v>
      </c>
      <c r="L47" t="str">
        <f>IMPRODUCT(IMDIV(K47,J47),'Input-Output'!Q$20,IMEXP(IMDIV(C47,-'Input-Output'!C$5)))</f>
        <v>1.9332950586529-0.200351735801924i</v>
      </c>
      <c r="M47">
        <f t="shared" si="2"/>
        <v>1.9436487856221771</v>
      </c>
      <c r="N47">
        <f t="shared" si="3"/>
        <v>-5.9165708048740395</v>
      </c>
    </row>
    <row r="48" spans="2:14" x14ac:dyDescent="0.25">
      <c r="B48">
        <f>'Comp Graph Math'!B45</f>
        <v>1698.2436524617146</v>
      </c>
      <c r="C48" s="2" t="str">
        <f t="shared" si="0"/>
        <v>10670.3795651584i</v>
      </c>
      <c r="D48" t="str">
        <f t="shared" si="1"/>
        <v>-113857000.06455</v>
      </c>
      <c r="E48" t="str">
        <f>IMPRODUCT(C48,'Input-Output'!W$6,'Input-Output'!W$5,'Input-Output'!W$4)</f>
        <v>0.00352122525650227i</v>
      </c>
      <c r="F48" t="str">
        <f>IMPRODUCT(D48,'Input-Output'!W$3,'Input-Output'!W$4,'Input-Output'!W$6)</f>
        <v>-0.0187864050106508</v>
      </c>
      <c r="G48" t="str">
        <f>IMPRODUCT(D48,'Input-Output'!W$3,'Input-Output'!W$4,'Input-Output'!W$5)</f>
        <v>-0.000150291240085206</v>
      </c>
      <c r="H48" t="str">
        <f>IMPRODUCT(C48,'Input-Output'!W$6,'Input-Output'!W$5,'Input-Output'!W$4)</f>
        <v>0.00352122525650227i</v>
      </c>
      <c r="I48" t="str">
        <f>IMPRODUCT(C48,'Input-Output'!W$3)</f>
        <v>0.0106703795651584i</v>
      </c>
      <c r="J48" t="str">
        <f>IMSUM(F48,G48,H48,I48,'Input-Output'!W$6)</f>
        <v>0.231063303749264+0.0141916048216607i</v>
      </c>
      <c r="K48" t="str">
        <f>IMSUM(E48,'Input-Output'!W$6)</f>
        <v>0.25+0.00352122525650227i</v>
      </c>
      <c r="L48" t="str">
        <f>IMPRODUCT(IMDIV(K48,J48),'Input-Output'!Q$20,IMEXP(IMDIV(C48,-'Input-Output'!C$5)))</f>
        <v>1.9515391862133-0.218067783832282i</v>
      </c>
      <c r="M48">
        <f t="shared" si="2"/>
        <v>1.9636849934935066</v>
      </c>
      <c r="N48">
        <f t="shared" si="3"/>
        <v>-6.375863592902431</v>
      </c>
    </row>
    <row r="49" spans="2:14" x14ac:dyDescent="0.25">
      <c r="B49">
        <f>'Comp Graph Math'!B46</f>
        <v>1819.700858609951</v>
      </c>
      <c r="C49" s="2" t="str">
        <f t="shared" si="0"/>
        <v>11433.5176982801i</v>
      </c>
      <c r="D49" t="str">
        <f t="shared" si="1"/>
        <v>-130725326.956884</v>
      </c>
      <c r="E49" t="str">
        <f>IMPRODUCT(C49,'Input-Output'!W$6,'Input-Output'!W$5,'Input-Output'!W$4)</f>
        <v>0.00377306084043243i</v>
      </c>
      <c r="F49" t="str">
        <f>IMPRODUCT(D49,'Input-Output'!W$3,'Input-Output'!W$4,'Input-Output'!W$6)</f>
        <v>-0.0215696789478859</v>
      </c>
      <c r="G49" t="str">
        <f>IMPRODUCT(D49,'Input-Output'!W$3,'Input-Output'!W$4,'Input-Output'!W$5)</f>
        <v>-0.000172557431583087</v>
      </c>
      <c r="H49" t="str">
        <f>IMPRODUCT(C49,'Input-Output'!W$6,'Input-Output'!W$5,'Input-Output'!W$4)</f>
        <v>0.00377306084043243i</v>
      </c>
      <c r="I49" t="str">
        <f>IMPRODUCT(C49,'Input-Output'!W$3)</f>
        <v>0.0114335176982801i</v>
      </c>
      <c r="J49" t="str">
        <f>IMSUM(F49,G49,H49,I49,'Input-Output'!W$6)</f>
        <v>0.228257763620531+0.0152065785387125i</v>
      </c>
      <c r="K49" t="str">
        <f>IMSUM(E49,'Input-Output'!W$6)</f>
        <v>0.25+0.00377306084043243i</v>
      </c>
      <c r="L49" t="str">
        <f>IMPRODUCT(IMDIV(K49,J49),'Input-Output'!Q$20,IMEXP(IMDIV(C49,-'Input-Output'!C$5)))</f>
        <v>1.97289274950801-0.237953704225378i</v>
      </c>
      <c r="M49">
        <f t="shared" si="2"/>
        <v>1.9871909234937277</v>
      </c>
      <c r="N49">
        <f t="shared" si="3"/>
        <v>-6.8773142219003587</v>
      </c>
    </row>
    <row r="50" spans="2:14" x14ac:dyDescent="0.25">
      <c r="B50">
        <f>'Comp Graph Math'!B47</f>
        <v>1949.8445997580084</v>
      </c>
      <c r="C50" s="2" t="str">
        <f t="shared" si="0"/>
        <v>12251.234940483i</v>
      </c>
      <c r="D50" t="str">
        <f t="shared" si="1"/>
        <v>-150092757.566911</v>
      </c>
      <c r="E50" t="str">
        <f>IMPRODUCT(C50,'Input-Output'!W$6,'Input-Output'!W$5,'Input-Output'!W$4)</f>
        <v>0.00404290753035939i</v>
      </c>
      <c r="F50" t="str">
        <f>IMPRODUCT(D50,'Input-Output'!W$3,'Input-Output'!W$4,'Input-Output'!W$6)</f>
        <v>-0.0247653049985403</v>
      </c>
      <c r="G50" t="str">
        <f>IMPRODUCT(D50,'Input-Output'!W$3,'Input-Output'!W$4,'Input-Output'!W$5)</f>
        <v>-0.000198122439988323</v>
      </c>
      <c r="H50" t="str">
        <f>IMPRODUCT(C50,'Input-Output'!W$6,'Input-Output'!W$5,'Input-Output'!W$4)</f>
        <v>0.00404290753035939i</v>
      </c>
      <c r="I50" t="str">
        <f>IMPRODUCT(C50,'Input-Output'!W$3)</f>
        <v>0.012251234940483i</v>
      </c>
      <c r="J50" t="str">
        <f>IMSUM(F50,G50,H50,I50,'Input-Output'!W$6)</f>
        <v>0.225036572561471+0.0162941424708424i</v>
      </c>
      <c r="K50" t="str">
        <f>IMSUM(E50,'Input-Output'!W$6)</f>
        <v>0.25+0.00404290753035939i</v>
      </c>
      <c r="L50" t="str">
        <f>IMPRODUCT(IMDIV(K50,J50),'Input-Output'!Q$20,IMEXP(IMDIV(C50,-'Input-Output'!C$5)))</f>
        <v>1.99796114592331-0.260430928133687i</v>
      </c>
      <c r="M50">
        <f t="shared" si="2"/>
        <v>2.0148630248599431</v>
      </c>
      <c r="N50">
        <f t="shared" si="3"/>
        <v>-7.4265382384636052</v>
      </c>
    </row>
    <row r="51" spans="2:14" x14ac:dyDescent="0.25">
      <c r="B51">
        <f>'Comp Graph Math'!B48</f>
        <v>2089.2961308539993</v>
      </c>
      <c r="C51" s="2" t="str">
        <f t="shared" si="0"/>
        <v>13127.434751729i</v>
      </c>
      <c r="D51" t="str">
        <f t="shared" si="1"/>
        <v>-172329543.160902</v>
      </c>
      <c r="E51" t="str">
        <f>IMPRODUCT(C51,'Input-Output'!W$6,'Input-Output'!W$5,'Input-Output'!W$4)</f>
        <v>0.00433205346807057i</v>
      </c>
      <c r="F51" t="str">
        <f>IMPRODUCT(D51,'Input-Output'!W$3,'Input-Output'!W$4,'Input-Output'!W$6)</f>
        <v>-0.0284343746215488</v>
      </c>
      <c r="G51" t="str">
        <f>IMPRODUCT(D51,'Input-Output'!W$3,'Input-Output'!W$4,'Input-Output'!W$5)</f>
        <v>-0.000227474996972391</v>
      </c>
      <c r="H51" t="str">
        <f>IMPRODUCT(C51,'Input-Output'!W$6,'Input-Output'!W$5,'Input-Output'!W$4)</f>
        <v>0.00433205346807057i</v>
      </c>
      <c r="I51" t="str">
        <f>IMPRODUCT(C51,'Input-Output'!W$3)</f>
        <v>0.013127434751729i</v>
      </c>
      <c r="J51" t="str">
        <f>IMSUM(F51,G51,H51,I51,'Input-Output'!W$6)</f>
        <v>0.221338150381479+0.0174594882197996i</v>
      </c>
      <c r="K51" t="str">
        <f>IMSUM(E51,'Input-Output'!W$6)</f>
        <v>0.25+0.00433205346807057i</v>
      </c>
      <c r="L51" t="str">
        <f>IMPRODUCT(IMDIV(K51,J51),'Input-Output'!Q$20,IMEXP(IMDIV(C51,-'Input-Output'!C$5)))</f>
        <v>2.0274942109044-0.286041905444727i</v>
      </c>
      <c r="M51">
        <f t="shared" si="2"/>
        <v>2.0475724033404301</v>
      </c>
      <c r="N51">
        <f t="shared" si="3"/>
        <v>-8.0303750305351329</v>
      </c>
    </row>
    <row r="52" spans="2:14" x14ac:dyDescent="0.25">
      <c r="B52">
        <f>'Comp Graph Math'!B49</f>
        <v>2238.7211385682958</v>
      </c>
      <c r="C52" s="2" t="str">
        <f t="shared" si="0"/>
        <v>14066.2997647247i</v>
      </c>
      <c r="D52" t="str">
        <f t="shared" si="1"/>
        <v>-197860789.071094</v>
      </c>
      <c r="E52" t="str">
        <f>IMPRODUCT(C52,'Input-Output'!W$6,'Input-Output'!W$5,'Input-Output'!W$4)</f>
        <v>0.00464187892235915i</v>
      </c>
      <c r="F52" t="str">
        <f>IMPRODUCT(D52,'Input-Output'!W$3,'Input-Output'!W$4,'Input-Output'!W$6)</f>
        <v>-0.0326470301967305</v>
      </c>
      <c r="G52" t="str">
        <f>IMPRODUCT(D52,'Input-Output'!W$3,'Input-Output'!W$4,'Input-Output'!W$5)</f>
        <v>-0.000261176241573844</v>
      </c>
      <c r="H52" t="str">
        <f>IMPRODUCT(C52,'Input-Output'!W$6,'Input-Output'!W$5,'Input-Output'!W$4)</f>
        <v>0.00464187892235915i</v>
      </c>
      <c r="I52" t="str">
        <f>IMPRODUCT(C52,'Input-Output'!W$3)</f>
        <v>0.0140662997647247i</v>
      </c>
      <c r="J52" t="str">
        <f>IMSUM(F52,G52,H52,I52,'Input-Output'!W$6)</f>
        <v>0.217091793561696+0.0187081786870839i</v>
      </c>
      <c r="K52" t="str">
        <f>IMSUM(E52,'Input-Output'!W$6)</f>
        <v>0.25+0.00464187892235915i</v>
      </c>
      <c r="L52" t="str">
        <f>IMPRODUCT(IMDIV(K52,J52),'Input-Output'!Q$20,IMEXP(IMDIV(C52,-'Input-Output'!C$5)))</f>
        <v>2.06243013100598-0.315496055498411i</v>
      </c>
      <c r="M52">
        <f t="shared" si="2"/>
        <v>2.0864217709553357</v>
      </c>
      <c r="N52">
        <f t="shared" si="3"/>
        <v>-8.6972826764313709</v>
      </c>
    </row>
    <row r="53" spans="2:14" x14ac:dyDescent="0.25">
      <c r="B53">
        <f>'Comp Graph Math'!B50</f>
        <v>2398.8329190194427</v>
      </c>
      <c r="C53" s="2" t="str">
        <f t="shared" si="0"/>
        <v>15072.3117511617i</v>
      </c>
      <c r="D53" t="str">
        <f t="shared" si="1"/>
        <v>-227174581.524207</v>
      </c>
      <c r="E53" t="str">
        <f>IMPRODUCT(C53,'Input-Output'!W$6,'Input-Output'!W$5,'Input-Output'!W$4)</f>
        <v>0.00497386287788336i</v>
      </c>
      <c r="F53" t="str">
        <f>IMPRODUCT(D53,'Input-Output'!W$3,'Input-Output'!W$4,'Input-Output'!W$6)</f>
        <v>-0.0374838059514941</v>
      </c>
      <c r="G53" t="str">
        <f>IMPRODUCT(D53,'Input-Output'!W$3,'Input-Output'!W$4,'Input-Output'!W$5)</f>
        <v>-0.000299870447611953</v>
      </c>
      <c r="H53" t="str">
        <f>IMPRODUCT(C53,'Input-Output'!W$6,'Input-Output'!W$5,'Input-Output'!W$4)</f>
        <v>0.00497386287788336i</v>
      </c>
      <c r="I53" t="str">
        <f>IMPRODUCT(C53,'Input-Output'!W$3)</f>
        <v>0.0150723117511617i</v>
      </c>
      <c r="J53" t="str">
        <f>IMSUM(F53,G53,H53,I53,'Input-Output'!W$6)</f>
        <v>0.212216323600894+0.0200461746290451i</v>
      </c>
      <c r="K53" t="str">
        <f>IMSUM(E53,'Input-Output'!W$6)</f>
        <v>0.25+0.00497386287788336i</v>
      </c>
      <c r="L53" t="str">
        <f>IMPRODUCT(IMDIV(K53,J53),'Input-Output'!Q$20,IMEXP(IMDIV(C53,-'Input-Output'!C$5)))</f>
        <v>2.1039561360707-0.349737730448512i</v>
      </c>
      <c r="M53">
        <f t="shared" si="2"/>
        <v>2.1328262710799555</v>
      </c>
      <c r="N53">
        <f t="shared" si="3"/>
        <v>-9.4379007232437839</v>
      </c>
    </row>
    <row r="54" spans="2:14" x14ac:dyDescent="0.25">
      <c r="B54">
        <f>'Comp Graph Math'!B51</f>
        <v>2570.3957827688118</v>
      </c>
      <c r="C54" s="2" t="str">
        <f t="shared" si="0"/>
        <v>16150.2730159294i</v>
      </c>
      <c r="D54" t="str">
        <f t="shared" si="1"/>
        <v>-260831318.489057</v>
      </c>
      <c r="E54" t="str">
        <f>IMPRODUCT(C54,'Input-Output'!W$6,'Input-Output'!W$5,'Input-Output'!W$4)</f>
        <v>0.0053295900952567i</v>
      </c>
      <c r="F54" t="str">
        <f>IMPRODUCT(D54,'Input-Output'!W$3,'Input-Output'!W$4,'Input-Output'!W$6)</f>
        <v>-0.0430371675506944</v>
      </c>
      <c r="G54" t="str">
        <f>IMPRODUCT(D54,'Input-Output'!W$3,'Input-Output'!W$4,'Input-Output'!W$5)</f>
        <v>-0.000344297340405555</v>
      </c>
      <c r="H54" t="str">
        <f>IMPRODUCT(C54,'Input-Output'!W$6,'Input-Output'!W$5,'Input-Output'!W$4)</f>
        <v>0.0053295900952567i</v>
      </c>
      <c r="I54" t="str">
        <f>IMPRODUCT(C54,'Input-Output'!W$3)</f>
        <v>0.0161502730159294i</v>
      </c>
      <c r="J54" t="str">
        <f>IMSUM(F54,G54,H54,I54,'Input-Output'!W$6)</f>
        <v>0.2066185351089+0.0214798631111861i</v>
      </c>
      <c r="K54" t="str">
        <f>IMSUM(E54,'Input-Output'!W$6)</f>
        <v>0.25+0.0053295900952567i</v>
      </c>
      <c r="L54" t="str">
        <f>IMPRODUCT(IMDIV(K54,J54),'Input-Output'!Q$20,IMEXP(IMDIV(C54,-'Input-Output'!C$5)))</f>
        <v>2.15359369999641-0.390049253135837i</v>
      </c>
      <c r="M54">
        <f t="shared" si="2"/>
        <v>2.1886306779664886</v>
      </c>
      <c r="N54">
        <f t="shared" si="3"/>
        <v>-10.265870668997319</v>
      </c>
    </row>
    <row r="55" spans="2:14" x14ac:dyDescent="0.25">
      <c r="B55">
        <f>'Comp Graph Math'!B52</f>
        <v>2754.2287033381103</v>
      </c>
      <c r="C55" s="2" t="str">
        <f t="shared" si="0"/>
        <v>17305.3293214263i</v>
      </c>
      <c r="D55" t="str">
        <f t="shared" si="1"/>
        <v>-299474422.923017</v>
      </c>
      <c r="E55" t="str">
        <f>IMPRODUCT(C55,'Input-Output'!W$6,'Input-Output'!W$5,'Input-Output'!W$4)</f>
        <v>0.00571075867607068i</v>
      </c>
      <c r="F55" t="str">
        <f>IMPRODUCT(D55,'Input-Output'!W$3,'Input-Output'!W$4,'Input-Output'!W$6)</f>
        <v>-0.0494132797822978</v>
      </c>
      <c r="G55" t="str">
        <f>IMPRODUCT(D55,'Input-Output'!W$3,'Input-Output'!W$4,'Input-Output'!W$5)</f>
        <v>-0.000395306238258382</v>
      </c>
      <c r="H55" t="str">
        <f>IMPRODUCT(C55,'Input-Output'!W$6,'Input-Output'!W$5,'Input-Output'!W$4)</f>
        <v>0.00571075867607068i</v>
      </c>
      <c r="I55" t="str">
        <f>IMPRODUCT(C55,'Input-Output'!W$3)</f>
        <v>0.0173053293214263i</v>
      </c>
      <c r="J55" t="str">
        <f>IMSUM(F55,G55,H55,I55,'Input-Output'!W$6)</f>
        <v>0.200191413979444+0.023016087997497i</v>
      </c>
      <c r="K55" t="str">
        <f>IMSUM(E55,'Input-Output'!W$6)</f>
        <v>0.25+0.00571075867607068i</v>
      </c>
      <c r="L55" t="str">
        <f>IMPRODUCT(IMDIV(K55,J55),'Input-Output'!Q$20,IMEXP(IMDIV(C55,-'Input-Output'!C$5)))</f>
        <v>2.21332006483748-0.43821156212105i</v>
      </c>
      <c r="M55">
        <f t="shared" si="2"/>
        <v>2.2562834668074747</v>
      </c>
      <c r="N55">
        <f t="shared" si="3"/>
        <v>-11.199063071674653</v>
      </c>
    </row>
    <row r="56" spans="2:14" x14ac:dyDescent="0.25">
      <c r="B56">
        <f>'Comp Graph Math'!B53</f>
        <v>2951.2092266663221</v>
      </c>
      <c r="C56" s="2" t="str">
        <f t="shared" si="0"/>
        <v>18542.9944514027i</v>
      </c>
      <c r="D56" t="str">
        <f t="shared" si="1"/>
        <v>-343842643.224751</v>
      </c>
      <c r="E56" t="str">
        <f>IMPRODUCT(C56,'Input-Output'!W$6,'Input-Output'!W$5,'Input-Output'!W$4)</f>
        <v>0.00611918816896289i</v>
      </c>
      <c r="F56" t="str">
        <f>IMPRODUCT(D56,'Input-Output'!W$3,'Input-Output'!W$4,'Input-Output'!W$6)</f>
        <v>-0.0567340361320839</v>
      </c>
      <c r="G56" t="str">
        <f>IMPRODUCT(D56,'Input-Output'!W$3,'Input-Output'!W$4,'Input-Output'!W$5)</f>
        <v>-0.000453872289056671</v>
      </c>
      <c r="H56" t="str">
        <f>IMPRODUCT(C56,'Input-Output'!W$6,'Input-Output'!W$5,'Input-Output'!W$4)</f>
        <v>0.00611918816896289i</v>
      </c>
      <c r="I56" t="str">
        <f>IMPRODUCT(C56,'Input-Output'!W$3)</f>
        <v>0.0185429944514027i</v>
      </c>
      <c r="J56" t="str">
        <f>IMSUM(F56,G56,H56,I56,'Input-Output'!W$6)</f>
        <v>0.192812091578859+0.0246621826203656i</v>
      </c>
      <c r="K56" t="str">
        <f>IMSUM(E56,'Input-Output'!W$6)</f>
        <v>0.25+0.00611918816896289i</v>
      </c>
      <c r="L56" t="str">
        <f>IMPRODUCT(IMDIV(K56,J56),'Input-Output'!Q$20,IMEXP(IMDIV(C56,-'Input-Output'!C$5)))</f>
        <v>2.28574426893143-0.496762769925034i</v>
      </c>
      <c r="M56">
        <f t="shared" si="2"/>
        <v>2.3391024159998786</v>
      </c>
      <c r="N56">
        <f t="shared" si="3"/>
        <v>-12.261466815330074</v>
      </c>
    </row>
    <row r="57" spans="2:14" x14ac:dyDescent="0.25">
      <c r="B57">
        <f>'Comp Graph Math'!B54</f>
        <v>3162.2776601683131</v>
      </c>
      <c r="C57" s="2" t="str">
        <f t="shared" si="0"/>
        <v>19869.1765315918i</v>
      </c>
      <c r="D57" t="str">
        <f t="shared" si="1"/>
        <v>-394784176.043558</v>
      </c>
      <c r="E57" t="str">
        <f>IMPRODUCT(C57,'Input-Output'!W$6,'Input-Output'!W$5,'Input-Output'!W$4)</f>
        <v>0.00655682825542529i</v>
      </c>
      <c r="F57" t="str">
        <f>IMPRODUCT(D57,'Input-Output'!W$3,'Input-Output'!W$4,'Input-Output'!W$6)</f>
        <v>-0.0651393890471871</v>
      </c>
      <c r="G57" t="str">
        <f>IMPRODUCT(D57,'Input-Output'!W$3,'Input-Output'!W$4,'Input-Output'!W$5)</f>
        <v>-0.000521115112377497</v>
      </c>
      <c r="H57" t="str">
        <f>IMPRODUCT(C57,'Input-Output'!W$6,'Input-Output'!W$5,'Input-Output'!W$4)</f>
        <v>0.00655682825542529i</v>
      </c>
      <c r="I57" t="str">
        <f>IMPRODUCT(C57,'Input-Output'!W$3)</f>
        <v>0.0198691765315918i</v>
      </c>
      <c r="J57" t="str">
        <f>IMSUM(F57,G57,H57,I57,'Input-Output'!W$6)</f>
        <v>0.184339495840435+0.0264260047870171i</v>
      </c>
      <c r="K57" t="str">
        <f>IMSUM(E57,'Input-Output'!W$6)</f>
        <v>0.25+0.00655682825542529i</v>
      </c>
      <c r="L57" t="str">
        <f>IMPRODUCT(IMDIV(K57,J57),'Input-Output'!Q$20,IMEXP(IMDIV(C57,-'Input-Output'!C$5)))</f>
        <v>2.37436551293395-0.569429751688701i</v>
      </c>
      <c r="M57">
        <f t="shared" si="2"/>
        <v>2.4416924112423244</v>
      </c>
      <c r="N57">
        <f t="shared" si="3"/>
        <v>-13.486196154324078</v>
      </c>
    </row>
    <row r="58" spans="2:14" x14ac:dyDescent="0.25">
      <c r="B58">
        <f>'Comp Graph Math'!B55</f>
        <v>3388.4415613919473</v>
      </c>
      <c r="C58" s="2" t="str">
        <f t="shared" si="0"/>
        <v>21290.2062327745i</v>
      </c>
      <c r="D58" t="str">
        <f t="shared" si="1"/>
        <v>-453272881.43407</v>
      </c>
      <c r="E58" t="str">
        <f>IMPRODUCT(C58,'Input-Output'!W$6,'Input-Output'!W$5,'Input-Output'!W$4)</f>
        <v>0.00702576805681559i</v>
      </c>
      <c r="F58" t="str">
        <f>IMPRODUCT(D58,'Input-Output'!W$3,'Input-Output'!W$4,'Input-Output'!W$6)</f>
        <v>-0.0747900254366215</v>
      </c>
      <c r="G58" t="str">
        <f>IMPRODUCT(D58,'Input-Output'!W$3,'Input-Output'!W$4,'Input-Output'!W$5)</f>
        <v>-0.000598320203492972</v>
      </c>
      <c r="H58" t="str">
        <f>IMPRODUCT(C58,'Input-Output'!W$6,'Input-Output'!W$5,'Input-Output'!W$4)</f>
        <v>0.00702576805681559i</v>
      </c>
      <c r="I58" t="str">
        <f>IMPRODUCT(C58,'Input-Output'!W$3)</f>
        <v>0.0212902062327745i</v>
      </c>
      <c r="J58" t="str">
        <f>IMSUM(F58,G58,H58,I58,'Input-Output'!W$6)</f>
        <v>0.174611654359886+0.0283159742895901i</v>
      </c>
      <c r="K58" t="str">
        <f>IMSUM(E58,'Input-Output'!W$6)</f>
        <v>0.25+0.00702576805681559i</v>
      </c>
      <c r="L58" t="str">
        <f>IMPRODUCT(IMDIV(K58,J58),'Input-Output'!Q$20,IMEXP(IMDIV(C58,-'Input-Output'!C$5)))</f>
        <v>2.48395503034458-0.661879433026304i</v>
      </c>
      <c r="M58">
        <f t="shared" si="2"/>
        <v>2.570625794750641</v>
      </c>
      <c r="N58">
        <f t="shared" si="3"/>
        <v>-14.920464468473746</v>
      </c>
    </row>
    <row r="59" spans="2:14" x14ac:dyDescent="0.25">
      <c r="B59">
        <f>'Comp Graph Math'!B56</f>
        <v>3630.7805477009288</v>
      </c>
      <c r="C59" s="2" t="str">
        <f t="shared" si="0"/>
        <v>22812.8669909079i</v>
      </c>
      <c r="D59" t="str">
        <f t="shared" si="1"/>
        <v>-520426900.344855</v>
      </c>
      <c r="E59" t="str">
        <f>IMPRODUCT(C59,'Input-Output'!W$6,'Input-Output'!W$5,'Input-Output'!W$4)</f>
        <v>0.00752824610699961i</v>
      </c>
      <c r="F59" t="str">
        <f>IMPRODUCT(D59,'Input-Output'!W$3,'Input-Output'!W$4,'Input-Output'!W$6)</f>
        <v>-0.0858704385569011</v>
      </c>
      <c r="G59" t="str">
        <f>IMPRODUCT(D59,'Input-Output'!W$3,'Input-Output'!W$4,'Input-Output'!W$5)</f>
        <v>-0.000686963508455209</v>
      </c>
      <c r="H59" t="str">
        <f>IMPRODUCT(C59,'Input-Output'!W$6,'Input-Output'!W$5,'Input-Output'!W$4)</f>
        <v>0.00752824610699961i</v>
      </c>
      <c r="I59" t="str">
        <f>IMPRODUCT(C59,'Input-Output'!W$3)</f>
        <v>0.0228128669909079i</v>
      </c>
      <c r="J59" t="str">
        <f>IMSUM(F59,G59,H59,I59,'Input-Output'!W$6)</f>
        <v>0.163442597934644+0.0303411130979075i</v>
      </c>
      <c r="K59" t="str">
        <f>IMSUM(E59,'Input-Output'!W$6)</f>
        <v>0.25+0.00752824610699961i</v>
      </c>
      <c r="L59" t="str">
        <f>IMPRODUCT(IMDIV(K59,J59),'Input-Output'!Q$20,IMEXP(IMDIV(C59,-'Input-Output'!C$5)))</f>
        <v>2.62111527665425-0.783091743718602i</v>
      </c>
      <c r="M59">
        <f t="shared" si="2"/>
        <v>2.7355946287033328</v>
      </c>
      <c r="N59">
        <f t="shared" si="3"/>
        <v>-16.634188862827667</v>
      </c>
    </row>
    <row r="60" spans="2:14" x14ac:dyDescent="0.25">
      <c r="B60">
        <f>'Comp Graph Math'!B57</f>
        <v>3890.4514499427141</v>
      </c>
      <c r="C60" s="2" t="str">
        <f t="shared" si="0"/>
        <v>24444.4273885756i</v>
      </c>
      <c r="D60" t="str">
        <f t="shared" si="1"/>
        <v>-597530030.355345</v>
      </c>
      <c r="E60" t="str">
        <f>IMPRODUCT(C60,'Input-Output'!W$6,'Input-Output'!W$5,'Input-Output'!W$4)</f>
        <v>0.00806666103822995i</v>
      </c>
      <c r="F60" t="str">
        <f>IMPRODUCT(D60,'Input-Output'!W$3,'Input-Output'!W$4,'Input-Output'!W$6)</f>
        <v>-0.0985924550086319</v>
      </c>
      <c r="G60" t="str">
        <f>IMPRODUCT(D60,'Input-Output'!W$3,'Input-Output'!W$4,'Input-Output'!W$5)</f>
        <v>-0.000788739640069055</v>
      </c>
      <c r="H60" t="str">
        <f>IMPRODUCT(C60,'Input-Output'!W$6,'Input-Output'!W$5,'Input-Output'!W$4)</f>
        <v>0.00806666103822995i</v>
      </c>
      <c r="I60" t="str">
        <f>IMPRODUCT(C60,'Input-Output'!W$3)</f>
        <v>0.0244444273885756i</v>
      </c>
      <c r="J60" t="str">
        <f>IMSUM(F60,G60,H60,I60,'Input-Output'!W$6)</f>
        <v>0.150618805351299+0.0325110884268055i</v>
      </c>
      <c r="K60" t="str">
        <f>IMSUM(E60,'Input-Output'!W$6)</f>
        <v>0.25+0.00806666103822995i</v>
      </c>
      <c r="L60" t="str">
        <f>IMPRODUCT(IMDIV(K60,J60),'Input-Output'!Q$20,IMEXP(IMDIV(C60,-'Input-Output'!C$5)))</f>
        <v>2.79505448625638-0.948014457765147i</v>
      </c>
      <c r="M60">
        <f t="shared" si="2"/>
        <v>2.9514506591291108</v>
      </c>
      <c r="N60">
        <f t="shared" si="3"/>
        <v>-18.735685690766193</v>
      </c>
    </row>
    <row r="61" spans="2:14" x14ac:dyDescent="0.25">
      <c r="B61">
        <f>'Comp Graph Math'!B58</f>
        <v>4168.6938347032547</v>
      </c>
      <c r="C61" s="2" t="str">
        <f t="shared" si="0"/>
        <v>26192.6758523376i</v>
      </c>
      <c r="D61" t="str">
        <f t="shared" si="1"/>
        <v>-686056268.305629</v>
      </c>
      <c r="E61" t="str">
        <f>IMPRODUCT(C61,'Input-Output'!W$6,'Input-Output'!W$5,'Input-Output'!W$4)</f>
        <v>0.00864358303127141i</v>
      </c>
      <c r="F61" t="str">
        <f>IMPRODUCT(D61,'Input-Output'!W$3,'Input-Output'!W$4,'Input-Output'!W$6)</f>
        <v>-0.113199284270429</v>
      </c>
      <c r="G61" t="str">
        <f>IMPRODUCT(D61,'Input-Output'!W$3,'Input-Output'!W$4,'Input-Output'!W$5)</f>
        <v>-0.00090559427416343</v>
      </c>
      <c r="H61" t="str">
        <f>IMPRODUCT(C61,'Input-Output'!W$6,'Input-Output'!W$5,'Input-Output'!W$4)</f>
        <v>0.00864358303127141i</v>
      </c>
      <c r="I61" t="str">
        <f>IMPRODUCT(C61,'Input-Output'!W$3)</f>
        <v>0.0261926758523376i</v>
      </c>
      <c r="J61" t="str">
        <f>IMSUM(F61,G61,H61,I61,'Input-Output'!W$6)</f>
        <v>0.135895121455408+0.034836258883609i</v>
      </c>
      <c r="K61" t="str">
        <f>IMSUM(E61,'Input-Output'!W$6)</f>
        <v>0.25+0.00864358303127141i</v>
      </c>
      <c r="L61" t="str">
        <f>IMPRODUCT(IMDIV(K61,J61),'Input-Output'!Q$20,IMEXP(IMDIV(C61,-'Input-Output'!C$5)))</f>
        <v>3.01843560582255-1.18304331154631i</v>
      </c>
      <c r="M61">
        <f t="shared" si="2"/>
        <v>3.2419970671627398</v>
      </c>
      <c r="N61">
        <f t="shared" si="3"/>
        <v>-21.402161018666664</v>
      </c>
    </row>
    <row r="62" spans="2:14" x14ac:dyDescent="0.25">
      <c r="B62">
        <f>'Comp Graph Math'!B59</f>
        <v>4466.8359215095234</v>
      </c>
      <c r="C62" s="2" t="str">
        <f t="shared" si="0"/>
        <v>28065.9578316106i</v>
      </c>
      <c r="D62" t="str">
        <f t="shared" si="1"/>
        <v>-787697989.005744</v>
      </c>
      <c r="E62" t="str">
        <f>IMPRODUCT(C62,'Input-Output'!W$6,'Input-Output'!W$5,'Input-Output'!W$4)</f>
        <v>0.0092617660844315i</v>
      </c>
      <c r="F62" t="str">
        <f>IMPRODUCT(D62,'Input-Output'!W$3,'Input-Output'!W$4,'Input-Output'!W$6)</f>
        <v>-0.129970168185948</v>
      </c>
      <c r="G62" t="str">
        <f>IMPRODUCT(D62,'Input-Output'!W$3,'Input-Output'!W$4,'Input-Output'!W$5)</f>
        <v>-0.00103976134548758</v>
      </c>
      <c r="H62" t="str">
        <f>IMPRODUCT(C62,'Input-Output'!W$6,'Input-Output'!W$5,'Input-Output'!W$4)</f>
        <v>0.0092617660844315i</v>
      </c>
      <c r="I62" t="str">
        <f>IMPRODUCT(C62,'Input-Output'!W$3)</f>
        <v>0.0280659578316106i</v>
      </c>
      <c r="J62" t="str">
        <f>IMSUM(F62,G62,H62,I62,'Input-Output'!W$6)</f>
        <v>0.118990070468564+0.0373277239160421i</v>
      </c>
      <c r="K62" t="str">
        <f>IMSUM(E62,'Input-Output'!W$6)</f>
        <v>0.25+0.0092617660844315i</v>
      </c>
      <c r="L62" t="str">
        <f>IMPRODUCT(IMDIV(K62,J62),'Input-Output'!Q$20,IMEXP(IMDIV(C62,-'Input-Output'!C$5)))</f>
        <v>3.3071740251775-1.53819578249966i</v>
      </c>
      <c r="M62">
        <f t="shared" si="2"/>
        <v>3.6473889699493918</v>
      </c>
      <c r="N62">
        <f t="shared" si="3"/>
        <v>-24.943553531752947</v>
      </c>
    </row>
    <row r="63" spans="2:14" x14ac:dyDescent="0.25">
      <c r="B63">
        <f>'Comp Graph Math'!B60</f>
        <v>4786.3009232262666</v>
      </c>
      <c r="C63" s="2" t="str">
        <f t="shared" si="0"/>
        <v>30073.2156365554i</v>
      </c>
      <c r="D63" t="str">
        <f t="shared" si="1"/>
        <v>-904398298.72276</v>
      </c>
      <c r="E63" t="str">
        <f>IMPRODUCT(C63,'Input-Output'!W$6,'Input-Output'!W$5,'Input-Output'!W$4)</f>
        <v>0.00992416116006328i</v>
      </c>
      <c r="F63" t="str">
        <f>IMPRODUCT(D63,'Input-Output'!W$3,'Input-Output'!W$4,'Input-Output'!W$6)</f>
        <v>-0.149225719289255</v>
      </c>
      <c r="G63" t="str">
        <f>IMPRODUCT(D63,'Input-Output'!W$3,'Input-Output'!W$4,'Input-Output'!W$5)</f>
        <v>-0.00119380575431404</v>
      </c>
      <c r="H63" t="str">
        <f>IMPRODUCT(C63,'Input-Output'!W$6,'Input-Output'!W$5,'Input-Output'!W$4)</f>
        <v>0.00992416116006328i</v>
      </c>
      <c r="I63" t="str">
        <f>IMPRODUCT(C63,'Input-Output'!W$3)</f>
        <v>0.0300732156365554i</v>
      </c>
      <c r="J63" t="str">
        <f>IMSUM(F63,G63,H63,I63,'Input-Output'!W$6)</f>
        <v>0.099580474956431+0.0399973767966187i</v>
      </c>
      <c r="K63" t="str">
        <f>IMSUM(E63,'Input-Output'!W$6)</f>
        <v>0.25+0.00992416116006328i</v>
      </c>
      <c r="L63" t="str">
        <f>IMPRODUCT(IMDIV(K63,J63),'Input-Output'!Q$20,IMEXP(IMDIV(C63,-'Input-Output'!C$5)))</f>
        <v>3.67302036397577-2.11621360137761i</v>
      </c>
      <c r="M63">
        <f t="shared" si="2"/>
        <v>4.2390374615985982</v>
      </c>
      <c r="N63">
        <f t="shared" si="3"/>
        <v>-29.94842960624015</v>
      </c>
    </row>
    <row r="64" spans="2:14" x14ac:dyDescent="0.25">
      <c r="B64">
        <f>'Comp Graph Math'!B61</f>
        <v>5128.6138399135216</v>
      </c>
      <c r="C64" s="2" t="str">
        <f t="shared" si="0"/>
        <v>32224.0311251425i</v>
      </c>
      <c r="D64" t="str">
        <f t="shared" si="1"/>
        <v>-1038388181.95415</v>
      </c>
      <c r="E64" t="str">
        <f>IMPRODUCT(C64,'Input-Output'!W$6,'Input-Output'!W$5,'Input-Output'!W$4)</f>
        <v>0.010633930271297i</v>
      </c>
      <c r="F64" t="str">
        <f>IMPRODUCT(D64,'Input-Output'!W$3,'Input-Output'!W$4,'Input-Output'!W$6)</f>
        <v>-0.171334050022435</v>
      </c>
      <c r="G64" t="str">
        <f>IMPRODUCT(D64,'Input-Output'!W$3,'Input-Output'!W$4,'Input-Output'!W$5)</f>
        <v>-0.00137067240017948</v>
      </c>
      <c r="H64" t="str">
        <f>IMPRODUCT(C64,'Input-Output'!W$6,'Input-Output'!W$5,'Input-Output'!W$4)</f>
        <v>0.010633930271297i</v>
      </c>
      <c r="I64" t="str">
        <f>IMPRODUCT(C64,'Input-Output'!W$3)</f>
        <v>0.0322240311251425i</v>
      </c>
      <c r="J64" t="str">
        <f>IMSUM(F64,G64,H64,I64,'Input-Output'!W$6)</f>
        <v>0.0772952775773855+0.0428579613964395i</v>
      </c>
      <c r="K64" t="str">
        <f>IMSUM(E64,'Input-Output'!W$6)</f>
        <v>0.25+0.010633930271297i</v>
      </c>
      <c r="L64" t="str">
        <f>IMPRODUCT(IMDIV(K64,J64),'Input-Output'!Q$20,IMEXP(IMDIV(C64,-'Input-Output'!C$5)))</f>
        <v>4.07570574350903-3.14429689239591i</v>
      </c>
      <c r="M64">
        <f t="shared" si="2"/>
        <v>5.1476188917987189</v>
      </c>
      <c r="N64">
        <f t="shared" si="3"/>
        <v>-37.649216078510115</v>
      </c>
    </row>
    <row r="65" spans="2:14" x14ac:dyDescent="0.25">
      <c r="B65">
        <f>'Comp Graph Math'!B62</f>
        <v>5495.4087385761077</v>
      </c>
      <c r="C65" s="2" t="str">
        <f t="shared" si="0"/>
        <v>34528.6714431677i</v>
      </c>
      <c r="D65" t="str">
        <f t="shared" si="1"/>
        <v>-1192229151.63022</v>
      </c>
      <c r="E65" t="str">
        <f>IMPRODUCT(C65,'Input-Output'!W$6,'Input-Output'!W$5,'Input-Output'!W$4)</f>
        <v>0.0113944615762453i</v>
      </c>
      <c r="F65" t="str">
        <f>IMPRODUCT(D65,'Input-Output'!W$3,'Input-Output'!W$4,'Input-Output'!W$6)</f>
        <v>-0.196717810018986</v>
      </c>
      <c r="G65" t="str">
        <f>IMPRODUCT(D65,'Input-Output'!W$3,'Input-Output'!W$4,'Input-Output'!W$5)</f>
        <v>-0.00157374248015189</v>
      </c>
      <c r="H65" t="str">
        <f>IMPRODUCT(C65,'Input-Output'!W$6,'Input-Output'!W$5,'Input-Output'!W$4)</f>
        <v>0.0113944615762453i</v>
      </c>
      <c r="I65" t="str">
        <f>IMPRODUCT(C65,'Input-Output'!W$3)</f>
        <v>0.0345286714431677i</v>
      </c>
      <c r="J65" t="str">
        <f>IMSUM(F65,G65,H65,I65,'Input-Output'!W$6)</f>
        <v>0.0517084475008621+0.045923133019413i</v>
      </c>
      <c r="K65" t="str">
        <f>IMSUM(E65,'Input-Output'!W$6)</f>
        <v>0.25+0.0113944615762453i</v>
      </c>
      <c r="L65" t="str">
        <f>IMPRODUCT(IMDIV(K65,J65),'Input-Output'!Q$20,IMEXP(IMDIV(C65,-'Input-Output'!C$5)))</f>
        <v>4.15225678088189-5.10375366726075i</v>
      </c>
      <c r="M65">
        <f t="shared" si="2"/>
        <v>6.5794785409223122</v>
      </c>
      <c r="N65">
        <f t="shared" si="3"/>
        <v>-50.869259935426427</v>
      </c>
    </row>
    <row r="66" spans="2:14" x14ac:dyDescent="0.25">
      <c r="B66">
        <f>'Comp Graph Math'!B63</f>
        <v>5888.4365535557399</v>
      </c>
      <c r="C66" s="2" t="str">
        <f t="shared" si="0"/>
        <v>36998.1380355606i</v>
      </c>
      <c r="D66" t="str">
        <f t="shared" si="1"/>
        <v>-1368862218.0984</v>
      </c>
      <c r="E66" t="str">
        <f>IMPRODUCT(C66,'Input-Output'!W$6,'Input-Output'!W$5,'Input-Output'!W$4)</f>
        <v>0.012209385551735i</v>
      </c>
      <c r="F66" t="str">
        <f>IMPRODUCT(D66,'Input-Output'!W$3,'Input-Output'!W$4,'Input-Output'!W$6)</f>
        <v>-0.225862265986236</v>
      </c>
      <c r="G66" t="str">
        <f>IMPRODUCT(D66,'Input-Output'!W$3,'Input-Output'!W$4,'Input-Output'!W$5)</f>
        <v>-0.00180689812788989</v>
      </c>
      <c r="H66" t="str">
        <f>IMPRODUCT(C66,'Input-Output'!W$6,'Input-Output'!W$5,'Input-Output'!W$4)</f>
        <v>0.012209385551735i</v>
      </c>
      <c r="I66" t="str">
        <f>IMPRODUCT(C66,'Input-Output'!W$3)</f>
        <v>0.0369981380355606i</v>
      </c>
      <c r="J66" t="str">
        <f>IMSUM(F66,G66,H66,I66,'Input-Output'!W$6)</f>
        <v>0.0223308358858741+0.0492075235872956i</v>
      </c>
      <c r="K66" t="str">
        <f>IMSUM(E66,'Input-Output'!W$6)</f>
        <v>0.25+0.012209385551735i</v>
      </c>
      <c r="L66" t="str">
        <f>IMPRODUCT(IMDIV(K66,J66),'Input-Output'!Q$20,IMEXP(IMDIV(C66,-'Input-Output'!C$5)))</f>
        <v>2.1066269196966-8.15396479170812i</v>
      </c>
      <c r="M66">
        <f t="shared" si="2"/>
        <v>8.4216992824017431</v>
      </c>
      <c r="N66">
        <f t="shared" si="3"/>
        <v>-75.514041138721353</v>
      </c>
    </row>
    <row r="67" spans="2:14" x14ac:dyDescent="0.25">
      <c r="B67">
        <f>'Comp Graph Math'!B64</f>
        <v>6309.5734448017711</v>
      </c>
      <c r="C67" s="2" t="str">
        <f t="shared" si="0"/>
        <v>39644.219162949i</v>
      </c>
      <c r="D67" t="str">
        <f t="shared" si="1"/>
        <v>-1571664113.03993</v>
      </c>
      <c r="E67" t="str">
        <f>IMPRODUCT(C67,'Input-Output'!W$6,'Input-Output'!W$5,'Input-Output'!W$4)</f>
        <v>0.0130825923237732i</v>
      </c>
      <c r="F67" t="str">
        <f>IMPRODUCT(D67,'Input-Output'!W$3,'Input-Output'!W$4,'Input-Output'!W$6)</f>
        <v>-0.259324578651588</v>
      </c>
      <c r="G67" t="str">
        <f>IMPRODUCT(D67,'Input-Output'!W$3,'Input-Output'!W$4,'Input-Output'!W$5)</f>
        <v>-0.00207459662921271</v>
      </c>
      <c r="H67" t="str">
        <f>IMPRODUCT(C67,'Input-Output'!W$6,'Input-Output'!W$5,'Input-Output'!W$4)</f>
        <v>0.0130825923237732i</v>
      </c>
      <c r="I67" t="str">
        <f>IMPRODUCT(C67,'Input-Output'!W$3)</f>
        <v>0.039644219162949i</v>
      </c>
      <c r="J67" t="str">
        <f>IMSUM(F67,G67,H67,I67,'Input-Output'!W$6)</f>
        <v>-0.0113991752808007+0.0527268114867222i</v>
      </c>
      <c r="K67" t="str">
        <f>IMSUM(E67,'Input-Output'!W$6)</f>
        <v>0.25+0.0130825923237732i</v>
      </c>
      <c r="L67" t="str">
        <f>IMPRODUCT(IMDIV(K67,J67),'Input-Output'!Q$20,IMEXP(IMDIV(C67,-'Input-Output'!C$5)))</f>
        <v>-3.2740939521315-7.77649444443872i</v>
      </c>
      <c r="M67">
        <f t="shared" si="2"/>
        <v>8.4376274539570844</v>
      </c>
      <c r="N67">
        <f t="shared" si="3"/>
        <v>-112.83228047663634</v>
      </c>
    </row>
    <row r="68" spans="2:14" x14ac:dyDescent="0.25">
      <c r="B68">
        <f>'Comp Graph Math'!B65</f>
        <v>6760.8297539196428</v>
      </c>
      <c r="C68" s="2" t="str">
        <f t="shared" si="0"/>
        <v>42479.5461741705i</v>
      </c>
      <c r="D68" t="str">
        <f t="shared" si="1"/>
        <v>-1804511843.16348</v>
      </c>
      <c r="E68" t="str">
        <f>IMPRODUCT(C68,'Input-Output'!W$6,'Input-Output'!W$5,'Input-Output'!W$4)</f>
        <v>0.0140182502374763i</v>
      </c>
      <c r="F68" t="str">
        <f>IMPRODUCT(D68,'Input-Output'!W$3,'Input-Output'!W$4,'Input-Output'!W$6)</f>
        <v>-0.297744454121974</v>
      </c>
      <c r="G68" t="str">
        <f>IMPRODUCT(D68,'Input-Output'!W$3,'Input-Output'!W$4,'Input-Output'!W$5)</f>
        <v>-0.00238195563297579</v>
      </c>
      <c r="H68" t="str">
        <f>IMPRODUCT(C68,'Input-Output'!W$6,'Input-Output'!W$5,'Input-Output'!W$4)</f>
        <v>0.0140182502374763i</v>
      </c>
      <c r="I68" t="str">
        <f>IMPRODUCT(C68,'Input-Output'!W$3)</f>
        <v>0.0424795461741705i</v>
      </c>
      <c r="J68" t="str">
        <f>IMSUM(F68,G68,H68,I68,'Input-Output'!W$6)</f>
        <v>-0.0501264097549498+0.0564977964116468i</v>
      </c>
      <c r="K68" t="str">
        <f>IMSUM(E68,'Input-Output'!W$6)</f>
        <v>0.25+0.0140182502374763i</v>
      </c>
      <c r="L68" t="str">
        <f>IMPRODUCT(IMDIV(K68,J68),'Input-Output'!Q$20,IMEXP(IMDIV(C68,-'Input-Output'!C$5)))</f>
        <v>-4.8122254934389-3.6296568668633i</v>
      </c>
      <c r="M68">
        <f t="shared" si="2"/>
        <v>6.02759679896318</v>
      </c>
      <c r="N68">
        <f t="shared" si="3"/>
        <v>-142.97430389474209</v>
      </c>
    </row>
    <row r="69" spans="2:14" x14ac:dyDescent="0.25">
      <c r="B69">
        <f>'Comp Graph Math'!B66</f>
        <v>7244.3596007497108</v>
      </c>
      <c r="C69" s="2" t="str">
        <f t="shared" si="0"/>
        <v>45517.653803356i</v>
      </c>
      <c r="D69" t="str">
        <f t="shared" si="1"/>
        <v>-2071856807.76217</v>
      </c>
      <c r="E69" t="str">
        <f>IMPRODUCT(C69,'Input-Output'!W$6,'Input-Output'!W$5,'Input-Output'!W$4)</f>
        <v>0.0150208257551075i</v>
      </c>
      <c r="F69" t="str">
        <f>IMPRODUCT(D69,'Input-Output'!W$3,'Input-Output'!W$4,'Input-Output'!W$6)</f>
        <v>-0.341856373280758</v>
      </c>
      <c r="G69" t="str">
        <f>IMPRODUCT(D69,'Input-Output'!W$3,'Input-Output'!W$4,'Input-Output'!W$5)</f>
        <v>-0.00273485098624606</v>
      </c>
      <c r="H69" t="str">
        <f>IMPRODUCT(C69,'Input-Output'!W$6,'Input-Output'!W$5,'Input-Output'!W$4)</f>
        <v>0.0150208257551075i</v>
      </c>
      <c r="I69" t="str">
        <f>IMPRODUCT(C69,'Input-Output'!W$3)</f>
        <v>0.045517653803356i</v>
      </c>
      <c r="J69" t="str">
        <f>IMSUM(F69,G69,H69,I69,'Input-Output'!W$6)</f>
        <v>-0.0945912242670041+0.0605384795584635i</v>
      </c>
      <c r="K69" t="str">
        <f>IMSUM(E69,'Input-Output'!W$6)</f>
        <v>0.25+0.0150208257551075i</v>
      </c>
      <c r="L69" t="str">
        <f>IMPRODUCT(IMDIV(K69,J69),'Input-Output'!Q$20,IMEXP(IMDIV(C69,-'Input-Output'!C$5)))</f>
        <v>-3.80017167914219-1.41401753425417i</v>
      </c>
      <c r="M69">
        <f t="shared" si="2"/>
        <v>4.0547195190459977</v>
      </c>
      <c r="N69">
        <f t="shared" si="3"/>
        <v>-159.59011497742185</v>
      </c>
    </row>
    <row r="70" spans="2:14" x14ac:dyDescent="0.25">
      <c r="B70">
        <f>'Comp Graph Math'!B67</f>
        <v>7762.4711662866976</v>
      </c>
      <c r="C70" s="2" t="str">
        <f t="shared" si="0"/>
        <v>48773.0447794178i</v>
      </c>
      <c r="D70" t="str">
        <f t="shared" si="1"/>
        <v>-2378809897.05509</v>
      </c>
      <c r="E70" t="str">
        <f>IMPRODUCT(C70,'Input-Output'!W$6,'Input-Output'!W$5,'Input-Output'!W$4)</f>
        <v>0.0160951047772079i</v>
      </c>
      <c r="F70" t="str">
        <f>IMPRODUCT(D70,'Input-Output'!W$3,'Input-Output'!W$4,'Input-Output'!W$6)</f>
        <v>-0.39250363301409</v>
      </c>
      <c r="G70" t="str">
        <f>IMPRODUCT(D70,'Input-Output'!W$3,'Input-Output'!W$4,'Input-Output'!W$5)</f>
        <v>-0.00314002906411272</v>
      </c>
      <c r="H70" t="str">
        <f>IMPRODUCT(C70,'Input-Output'!W$6,'Input-Output'!W$5,'Input-Output'!W$4)</f>
        <v>0.0160951047772079i</v>
      </c>
      <c r="I70" t="str">
        <f>IMPRODUCT(C70,'Input-Output'!W$3)</f>
        <v>0.0487730447794178i</v>
      </c>
      <c r="J70" t="str">
        <f>IMSUM(F70,G70,H70,I70,'Input-Output'!W$6)</f>
        <v>-0.145643662078203+0.0648681495566257i</v>
      </c>
      <c r="K70" t="str">
        <f>IMSUM(E70,'Input-Output'!W$6)</f>
        <v>0.25+0.0160951047772079i</v>
      </c>
      <c r="L70" t="str">
        <f>IMPRODUCT(IMDIV(K70,J70),'Input-Output'!Q$20,IMEXP(IMDIV(C70,-'Input-Output'!C$5)))</f>
        <v>-2.80508264790331-0.54141401271954i</v>
      </c>
      <c r="M70">
        <f t="shared" si="2"/>
        <v>2.8568545281020734</v>
      </c>
      <c r="N70">
        <f t="shared" si="3"/>
        <v>-169.07557513030457</v>
      </c>
    </row>
    <row r="71" spans="2:14" x14ac:dyDescent="0.25">
      <c r="B71">
        <f>'Comp Graph Math'!B68</f>
        <v>8317.637711026473</v>
      </c>
      <c r="C71" s="2" t="str">
        <f t="shared" si="0"/>
        <v>52261.2590563644i</v>
      </c>
      <c r="D71" t="str">
        <f t="shared" si="1"/>
        <v>-2731239198.15643</v>
      </c>
      <c r="E71" t="str">
        <f>IMPRODUCT(C71,'Input-Output'!W$6,'Input-Output'!W$5,'Input-Output'!W$4)</f>
        <v>0.0172462154886002i</v>
      </c>
      <c r="F71" t="str">
        <f>IMPRODUCT(D71,'Input-Output'!W$3,'Input-Output'!W$4,'Input-Output'!W$6)</f>
        <v>-0.450654467695811</v>
      </c>
      <c r="G71" t="str">
        <f>IMPRODUCT(D71,'Input-Output'!W$3,'Input-Output'!W$4,'Input-Output'!W$5)</f>
        <v>-0.00360523574156649</v>
      </c>
      <c r="H71" t="str">
        <f>IMPRODUCT(C71,'Input-Output'!W$6,'Input-Output'!W$5,'Input-Output'!W$4)</f>
        <v>0.0172462154886002i</v>
      </c>
      <c r="I71" t="str">
        <f>IMPRODUCT(C71,'Input-Output'!W$3)</f>
        <v>0.0522612590563644i</v>
      </c>
      <c r="J71" t="str">
        <f>IMSUM(F71,G71,H71,I71,'Input-Output'!W$6)</f>
        <v>-0.204259703437378+0.0695074745449646i</v>
      </c>
      <c r="K71" t="str">
        <f>IMSUM(E71,'Input-Output'!W$6)</f>
        <v>0.25+0.0172462154886002i</v>
      </c>
      <c r="L71" t="str">
        <f>IMPRODUCT(IMDIV(K71,J71),'Input-Output'!Q$20,IMEXP(IMDIV(C71,-'Input-Output'!C$5)))</f>
        <v>-2.10438009115636-0.175716244032767i</v>
      </c>
      <c r="M71">
        <f t="shared" si="2"/>
        <v>2.1117035223895027</v>
      </c>
      <c r="N71">
        <f t="shared" si="3"/>
        <v>-175.22686130797939</v>
      </c>
    </row>
    <row r="72" spans="2:14" x14ac:dyDescent="0.25">
      <c r="B72">
        <f>'Comp Graph Math'!B69</f>
        <v>8912.5093813371986</v>
      </c>
      <c r="C72" s="2" t="str">
        <f t="shared" ref="C72:C107" si="4">COMPLEX(0,2*PI()*B72)</f>
        <v>55998.947994918i</v>
      </c>
      <c r="D72" t="str">
        <f t="shared" ref="D72:D107" si="5">IMPRODUCT(C72,C72)</f>
        <v>-3135882176.53753</v>
      </c>
      <c r="E72" t="str">
        <f>IMPRODUCT(C72,'Input-Output'!W$6,'Input-Output'!W$5,'Input-Output'!W$4)</f>
        <v>0.0184796528383229i</v>
      </c>
      <c r="F72" t="str">
        <f>IMPRODUCT(D72,'Input-Output'!W$3,'Input-Output'!W$4,'Input-Output'!W$6)</f>
        <v>-0.517420559128692</v>
      </c>
      <c r="G72" t="str">
        <f>IMPRODUCT(D72,'Input-Output'!W$3,'Input-Output'!W$4,'Input-Output'!W$5)</f>
        <v>-0.00413936447302954</v>
      </c>
      <c r="H72" t="str">
        <f>IMPRODUCT(C72,'Input-Output'!W$6,'Input-Output'!W$5,'Input-Output'!W$4)</f>
        <v>0.0184796528383229i</v>
      </c>
      <c r="I72" t="str">
        <f>IMPRODUCT(C72,'Input-Output'!W$3)</f>
        <v>0.055998947994918i</v>
      </c>
      <c r="J72" t="str">
        <f>IMSUM(F72,G72,H72,I72,'Input-Output'!W$6)</f>
        <v>-0.271559923601722+0.0744786008332409i</v>
      </c>
      <c r="K72" t="str">
        <f>IMSUM(E72,'Input-Output'!W$6)</f>
        <v>0.25+0.0184796528383229i</v>
      </c>
      <c r="L72" t="str">
        <f>IMPRODUCT(IMDIV(K72,J72),'Input-Output'!Q$20,IMEXP(IMDIV(C72,-'Input-Output'!C$5)))</f>
        <v>-1.61860093226712-0.00885624331073787i</v>
      </c>
      <c r="M72">
        <f t="shared" ref="M72:M107" si="6">IMABS(L72)</f>
        <v>1.6186251607403019</v>
      </c>
      <c r="N72">
        <f t="shared" ref="N72:N107" si="7">IMARGUMENT(L72)*180/PI()</f>
        <v>-179.68650685274361</v>
      </c>
    </row>
    <row r="73" spans="2:14" x14ac:dyDescent="0.25">
      <c r="B73">
        <f>'Comp Graph Math'!B70</f>
        <v>9549.9258602140817</v>
      </c>
      <c r="C73" s="2" t="str">
        <f t="shared" si="4"/>
        <v>60003.9538495515i</v>
      </c>
      <c r="D73" t="str">
        <f t="shared" si="5"/>
        <v>-3600474477.57911</v>
      </c>
      <c r="E73" t="str">
        <f>IMPRODUCT(C73,'Input-Output'!W$6,'Input-Output'!W$5,'Input-Output'!W$4)</f>
        <v>0.019801304770352i</v>
      </c>
      <c r="F73" t="str">
        <f>IMPRODUCT(D73,'Input-Output'!W$3,'Input-Output'!W$4,'Input-Output'!W$6)</f>
        <v>-0.594078288800553</v>
      </c>
      <c r="G73" t="str">
        <f>IMPRODUCT(D73,'Input-Output'!W$3,'Input-Output'!W$4,'Input-Output'!W$5)</f>
        <v>-0.00475262631040443</v>
      </c>
      <c r="H73" t="str">
        <f>IMPRODUCT(C73,'Input-Output'!W$6,'Input-Output'!W$5,'Input-Output'!W$4)</f>
        <v>0.019801304770352i</v>
      </c>
      <c r="I73" t="str">
        <f>IMPRODUCT(C73,'Input-Output'!W$3)</f>
        <v>0.0600039538495515i</v>
      </c>
      <c r="J73" t="str">
        <f>IMSUM(F73,G73,H73,I73,'Input-Output'!W$6)</f>
        <v>-0.348830915110957+0.0798052586199035i</v>
      </c>
      <c r="K73" t="str">
        <f>IMSUM(E73,'Input-Output'!W$6)</f>
        <v>0.25+0.019801304770352i</v>
      </c>
      <c r="L73" t="str">
        <f>IMPRODUCT(IMDIV(K73,J73),'Input-Output'!Q$20,IMEXP(IMDIV(C73,-'Input-Output'!C$5)))</f>
        <v>-1.27221116335087+0.0714130571320708i</v>
      </c>
      <c r="M73">
        <f t="shared" si="6"/>
        <v>1.2742139023270473</v>
      </c>
      <c r="N73">
        <f t="shared" si="7"/>
        <v>176.78718635687702</v>
      </c>
    </row>
    <row r="74" spans="2:14" x14ac:dyDescent="0.25">
      <c r="B74">
        <f>'Comp Graph Math'!B71</f>
        <v>10232.929922807258</v>
      </c>
      <c r="C74" s="2" t="str">
        <f t="shared" si="4"/>
        <v>64295.3949403809i</v>
      </c>
      <c r="D74" t="str">
        <f t="shared" si="5"/>
        <v>-4133897810.53956</v>
      </c>
      <c r="E74" t="str">
        <f>IMPRODUCT(C74,'Input-Output'!W$6,'Input-Output'!W$5,'Input-Output'!W$4)</f>
        <v>0.0212174803303257i</v>
      </c>
      <c r="F74" t="str">
        <f>IMPRODUCT(D74,'Input-Output'!W$3,'Input-Output'!W$4,'Input-Output'!W$6)</f>
        <v>-0.682093138739027</v>
      </c>
      <c r="G74" t="str">
        <f>IMPRODUCT(D74,'Input-Output'!W$3,'Input-Output'!W$4,'Input-Output'!W$5)</f>
        <v>-0.00545674510991222</v>
      </c>
      <c r="H74" t="str">
        <f>IMPRODUCT(C74,'Input-Output'!W$6,'Input-Output'!W$5,'Input-Output'!W$4)</f>
        <v>0.0212174803303257i</v>
      </c>
      <c r="I74" t="str">
        <f>IMPRODUCT(C74,'Input-Output'!W$3)</f>
        <v>0.0642953949403809i</v>
      </c>
      <c r="J74" t="str">
        <f>IMSUM(F74,G74,H74,I74,'Input-Output'!W$6)</f>
        <v>-0.437549883848939+0.0855128752707066i</v>
      </c>
      <c r="K74" t="str">
        <f>IMSUM(E74,'Input-Output'!W$6)</f>
        <v>0.25+0.0212174803303257i</v>
      </c>
      <c r="L74" t="str">
        <f>IMPRODUCT(IMDIV(K74,J74),'Input-Output'!Q$20,IMEXP(IMDIV(C74,-'Input-Output'!C$5)))</f>
        <v>-1.01724651299524+0.110396310871199i</v>
      </c>
      <c r="M74">
        <f t="shared" si="6"/>
        <v>1.0232193379989187</v>
      </c>
      <c r="N74">
        <f t="shared" si="7"/>
        <v>173.8062361809134</v>
      </c>
    </row>
    <row r="75" spans="2:14" x14ac:dyDescent="0.25">
      <c r="B75">
        <f>'Comp Graph Math'!B72</f>
        <v>10964.781961431543</v>
      </c>
      <c r="C75" s="2" t="str">
        <f t="shared" si="4"/>
        <v>68893.7569164944i</v>
      </c>
      <c r="D75" t="str">
        <f t="shared" si="5"/>
        <v>-4746349742.06902</v>
      </c>
      <c r="E75" t="str">
        <f>IMPRODUCT(C75,'Input-Output'!W$6,'Input-Output'!W$5,'Input-Output'!W$4)</f>
        <v>0.0227349397824432i</v>
      </c>
      <c r="F75" t="str">
        <f>IMPRODUCT(D75,'Input-Output'!W$3,'Input-Output'!W$4,'Input-Output'!W$6)</f>
        <v>-0.783147707441388</v>
      </c>
      <c r="G75" t="str">
        <f>IMPRODUCT(D75,'Input-Output'!W$3,'Input-Output'!W$4,'Input-Output'!W$5)</f>
        <v>-0.00626518165953111</v>
      </c>
      <c r="H75" t="str">
        <f>IMPRODUCT(C75,'Input-Output'!W$6,'Input-Output'!W$5,'Input-Output'!W$4)</f>
        <v>0.0227349397824432i</v>
      </c>
      <c r="I75" t="str">
        <f>IMPRODUCT(C75,'Input-Output'!W$3)</f>
        <v>0.0688937569164944i</v>
      </c>
      <c r="J75" t="str">
        <f>IMSUM(F75,G75,H75,I75,'Input-Output'!W$6)</f>
        <v>-0.539412889100919+0.0916286966989376i</v>
      </c>
      <c r="K75" t="str">
        <f>IMSUM(E75,'Input-Output'!W$6)</f>
        <v>0.25+0.0227349397824432i</v>
      </c>
      <c r="L75" t="str">
        <f>IMPRODUCT(IMDIV(K75,J75),'Input-Output'!Q$20,IMEXP(IMDIV(C75,-'Input-Output'!C$5)))</f>
        <v>-0.824269675150682+0.128296804274933i</v>
      </c>
      <c r="M75">
        <f t="shared" si="6"/>
        <v>0.83419456205382403</v>
      </c>
      <c r="N75">
        <f t="shared" si="7"/>
        <v>171.15295439567743</v>
      </c>
    </row>
    <row r="76" spans="2:14" x14ac:dyDescent="0.25">
      <c r="B76">
        <f>'Comp Graph Math'!B73</f>
        <v>11748.975549394985</v>
      </c>
      <c r="C76" s="2" t="str">
        <f t="shared" si="4"/>
        <v>73820.9905463708i</v>
      </c>
      <c r="D76" t="str">
        <f t="shared" si="5"/>
        <v>-5449538645.24737</v>
      </c>
      <c r="E76" t="str">
        <f>IMPRODUCT(C76,'Input-Output'!W$6,'Input-Output'!W$5,'Input-Output'!W$4)</f>
        <v>0.0243609268803024i</v>
      </c>
      <c r="F76" t="str">
        <f>IMPRODUCT(D76,'Input-Output'!W$3,'Input-Output'!W$4,'Input-Output'!W$6)</f>
        <v>-0.899173876465816</v>
      </c>
      <c r="G76" t="str">
        <f>IMPRODUCT(D76,'Input-Output'!W$3,'Input-Output'!W$4,'Input-Output'!W$5)</f>
        <v>-0.00719339101172653</v>
      </c>
      <c r="H76" t="str">
        <f>IMPRODUCT(C76,'Input-Output'!W$6,'Input-Output'!W$5,'Input-Output'!W$4)</f>
        <v>0.0243609268803024i</v>
      </c>
      <c r="I76" t="str">
        <f>IMPRODUCT(C76,'Input-Output'!W$3)</f>
        <v>0.0738209905463708i</v>
      </c>
      <c r="J76" t="str">
        <f>IMSUM(F76,G76,H76,I76,'Input-Output'!W$6)</f>
        <v>-0.656367267477543+0.0981819174266732i</v>
      </c>
      <c r="K76" t="str">
        <f>IMSUM(E76,'Input-Output'!W$6)</f>
        <v>0.25+0.0243609268803024i</v>
      </c>
      <c r="L76" t="str">
        <f>IMPRODUCT(IMDIV(K76,J76),'Input-Output'!Q$20,IMEXP(IMDIV(C76,-'Input-Output'!C$5)))</f>
        <v>-0.674789870985518+0.134894513875963i</v>
      </c>
      <c r="M76">
        <f t="shared" si="6"/>
        <v>0.68814090116667559</v>
      </c>
      <c r="N76">
        <f t="shared" si="7"/>
        <v>168.69524873194669</v>
      </c>
    </row>
    <row r="77" spans="2:14" x14ac:dyDescent="0.25">
      <c r="B77">
        <f>'Comp Graph Math'!B74</f>
        <v>12589.254117941335</v>
      </c>
      <c r="C77" s="2" t="str">
        <f t="shared" si="4"/>
        <v>79100.6165021991i</v>
      </c>
      <c r="D77" t="str">
        <f t="shared" si="5"/>
        <v>-6256907531.02797</v>
      </c>
      <c r="E77" t="str">
        <f>IMPRODUCT(C77,'Input-Output'!W$6,'Input-Output'!W$5,'Input-Output'!W$4)</f>
        <v>0.0261032034457257i</v>
      </c>
      <c r="F77" t="str">
        <f>IMPRODUCT(D77,'Input-Output'!W$3,'Input-Output'!W$4,'Input-Output'!W$6)</f>
        <v>-1.03238974261962</v>
      </c>
      <c r="G77" t="str">
        <f>IMPRODUCT(D77,'Input-Output'!W$3,'Input-Output'!W$4,'Input-Output'!W$5)</f>
        <v>-0.00825911794095692</v>
      </c>
      <c r="H77" t="str">
        <f>IMPRODUCT(C77,'Input-Output'!W$6,'Input-Output'!W$5,'Input-Output'!W$4)</f>
        <v>0.0261032034457257i</v>
      </c>
      <c r="I77" t="str">
        <f>IMPRODUCT(C77,'Input-Output'!W$3)</f>
        <v>0.0791006165021991i</v>
      </c>
      <c r="J77" t="str">
        <f>IMSUM(F77,G77,H77,I77,'Input-Output'!W$6)</f>
        <v>-0.790648860560577+0.105203819947925i</v>
      </c>
      <c r="K77" t="str">
        <f>IMSUM(E77,'Input-Output'!W$6)</f>
        <v>0.25+0.0261032034457257i</v>
      </c>
      <c r="L77" t="str">
        <f>IMPRODUCT(IMDIV(K77,J77),'Input-Output'!Q$20,IMEXP(IMDIV(C77,-'Input-Output'!C$5)))</f>
        <v>-0.556787318209765+0.135242823691401i</v>
      </c>
      <c r="M77">
        <f t="shared" si="6"/>
        <v>0.57297708425315363</v>
      </c>
      <c r="N77">
        <f t="shared" si="7"/>
        <v>166.34734139702473</v>
      </c>
    </row>
    <row r="78" spans="2:14" x14ac:dyDescent="0.25">
      <c r="B78">
        <f>'Comp Graph Math'!B75</f>
        <v>13489.628825916196</v>
      </c>
      <c r="C78" s="2" t="str">
        <f t="shared" si="4"/>
        <v>84757.8376383029i</v>
      </c>
      <c r="D78" t="str">
        <f t="shared" si="5"/>
        <v>-7183891041.12091</v>
      </c>
      <c r="E78" t="str">
        <f>IMPRODUCT(C78,'Input-Output'!W$6,'Input-Output'!W$5,'Input-Output'!W$4)</f>
        <v>0.02797008642064i</v>
      </c>
      <c r="F78" t="str">
        <f>IMPRODUCT(D78,'Input-Output'!W$3,'Input-Output'!W$4,'Input-Output'!W$6)</f>
        <v>-1.18534202178495</v>
      </c>
      <c r="G78" t="str">
        <f>IMPRODUCT(D78,'Input-Output'!W$3,'Input-Output'!W$4,'Input-Output'!W$5)</f>
        <v>-0.0094827361742796</v>
      </c>
      <c r="H78" t="str">
        <f>IMPRODUCT(C78,'Input-Output'!W$6,'Input-Output'!W$5,'Input-Output'!W$4)</f>
        <v>0.02797008642064i</v>
      </c>
      <c r="I78" t="str">
        <f>IMPRODUCT(C78,'Input-Output'!W$3)</f>
        <v>0.0847578376383029i</v>
      </c>
      <c r="J78" t="str">
        <f>IMSUM(F78,G78,H78,I78,'Input-Output'!W$6)</f>
        <v>-0.944824757959229+0.112727924058943i</v>
      </c>
      <c r="K78" t="str">
        <f>IMSUM(E78,'Input-Output'!W$6)</f>
        <v>0.25+0.02797008642064i</v>
      </c>
      <c r="L78" t="str">
        <f>IMPRODUCT(IMDIV(K78,J78),'Input-Output'!Q$20,IMEXP(IMDIV(C78,-'Input-Output'!C$5)))</f>
        <v>-0.462176810602912+0.132090387210015i</v>
      </c>
      <c r="M78">
        <f t="shared" si="6"/>
        <v>0.48068209312639443</v>
      </c>
      <c r="N78">
        <f t="shared" si="7"/>
        <v>164.0500345864134</v>
      </c>
    </row>
    <row r="79" spans="2:14" x14ac:dyDescent="0.25">
      <c r="B79">
        <f>'Comp Graph Math'!B76</f>
        <v>14454.397707458906</v>
      </c>
      <c r="C79" s="2" t="str">
        <f t="shared" si="4"/>
        <v>90819.6592996361i</v>
      </c>
      <c r="D79" t="str">
        <f t="shared" si="5"/>
        <v>-8248210515.30198</v>
      </c>
      <c r="E79" t="str">
        <f>IMPRODUCT(C79,'Input-Output'!W$6,'Input-Output'!W$5,'Input-Output'!W$4)</f>
        <v>0.0299704875688799i</v>
      </c>
      <c r="F79" t="str">
        <f>IMPRODUCT(D79,'Input-Output'!W$3,'Input-Output'!W$4,'Input-Output'!W$6)</f>
        <v>-1.36095473502483</v>
      </c>
      <c r="G79" t="str">
        <f>IMPRODUCT(D79,'Input-Output'!W$3,'Input-Output'!W$4,'Input-Output'!W$5)</f>
        <v>-0.0108876378801986</v>
      </c>
      <c r="H79" t="str">
        <f>IMPRODUCT(C79,'Input-Output'!W$6,'Input-Output'!W$5,'Input-Output'!W$4)</f>
        <v>0.0299704875688799i</v>
      </c>
      <c r="I79" t="str">
        <f>IMPRODUCT(C79,'Input-Output'!W$3)</f>
        <v>0.0908196592996361i</v>
      </c>
      <c r="J79" t="str">
        <f>IMSUM(F79,G79,H79,I79,'Input-Output'!W$6)</f>
        <v>-1.12184237290503+0.120790146868516i</v>
      </c>
      <c r="K79" t="str">
        <f>IMSUM(E79,'Input-Output'!W$6)</f>
        <v>0.25+0.0299704875688799i</v>
      </c>
      <c r="L79" t="str">
        <f>IMPRODUCT(IMDIV(K79,J79),'Input-Output'!Q$20,IMEXP(IMDIV(C79,-'Input-Output'!C$5)))</f>
        <v>-0.385347359518741+0.126993186821849i</v>
      </c>
      <c r="M79">
        <f t="shared" si="6"/>
        <v>0.40573372670661095</v>
      </c>
      <c r="N79">
        <f t="shared" si="7"/>
        <v>161.76010075328489</v>
      </c>
    </row>
    <row r="80" spans="2:14" x14ac:dyDescent="0.25">
      <c r="B80">
        <f>'Comp Graph Math'!B77</f>
        <v>15488.16618912444</v>
      </c>
      <c r="C80" s="2" t="str">
        <f t="shared" si="4"/>
        <v>97315.0182346623i</v>
      </c>
      <c r="D80" t="str">
        <f t="shared" si="5"/>
        <v>-9470212774.01266</v>
      </c>
      <c r="E80" t="str">
        <f>IMPRODUCT(C80,'Input-Output'!W$6,'Input-Output'!W$5,'Input-Output'!W$4)</f>
        <v>0.0321139560174386i</v>
      </c>
      <c r="F80" t="str">
        <f>IMPRODUCT(D80,'Input-Output'!W$3,'Input-Output'!W$4,'Input-Output'!W$6)</f>
        <v>-1.56258510771209</v>
      </c>
      <c r="G80" t="str">
        <f>IMPRODUCT(D80,'Input-Output'!W$3,'Input-Output'!W$4,'Input-Output'!W$5)</f>
        <v>-0.0125006808616967</v>
      </c>
      <c r="H80" t="str">
        <f>IMPRODUCT(C80,'Input-Output'!W$6,'Input-Output'!W$5,'Input-Output'!W$4)</f>
        <v>0.0321139560174386i</v>
      </c>
      <c r="I80" t="str">
        <f>IMPRODUCT(C80,'Input-Output'!W$3)</f>
        <v>0.0973150182346623i</v>
      </c>
      <c r="J80" t="str">
        <f>IMSUM(F80,G80,H80,I80,'Input-Output'!W$6)</f>
        <v>-1.32508578857379+0.129428974252101i</v>
      </c>
      <c r="K80" t="str">
        <f>IMSUM(E80,'Input-Output'!W$6)</f>
        <v>0.25+0.0321139560174386i</v>
      </c>
      <c r="L80" t="str">
        <f>IMPRODUCT(IMDIV(K80,J80),'Input-Output'!Q$20,IMEXP(IMDIV(C80,-'Input-Output'!C$5)))</f>
        <v>-0.32229582721506+0.120859104767158i</v>
      </c>
      <c r="M80">
        <f t="shared" si="6"/>
        <v>0.34421145164761541</v>
      </c>
      <c r="N80">
        <f t="shared" si="7"/>
        <v>159.44424006678045</v>
      </c>
    </row>
    <row r="81" spans="2:14" x14ac:dyDescent="0.25">
      <c r="B81">
        <f>'Comp Graph Math'!B78</f>
        <v>16595.869074375201</v>
      </c>
      <c r="C81" s="2" t="str">
        <f t="shared" si="4"/>
        <v>104274.92072799i</v>
      </c>
      <c r="D81" t="str">
        <f t="shared" si="5"/>
        <v>-10873259092.8286</v>
      </c>
      <c r="E81" t="str">
        <f>IMPRODUCT(C81,'Input-Output'!W$6,'Input-Output'!W$5,'Input-Output'!W$4)</f>
        <v>0.0344107238402367i</v>
      </c>
      <c r="F81" t="str">
        <f>IMPRODUCT(D81,'Input-Output'!W$3,'Input-Output'!W$4,'Input-Output'!W$6)</f>
        <v>-1.79408775031672</v>
      </c>
      <c r="G81" t="str">
        <f>IMPRODUCT(D81,'Input-Output'!W$3,'Input-Output'!W$4,'Input-Output'!W$5)</f>
        <v>-0.0143527020025337</v>
      </c>
      <c r="H81" t="str">
        <f>IMPRODUCT(C81,'Input-Output'!W$6,'Input-Output'!W$5,'Input-Output'!W$4)</f>
        <v>0.0344107238402367i</v>
      </c>
      <c r="I81" t="str">
        <f>IMPRODUCT(C81,'Input-Output'!W$3)</f>
        <v>0.10427492072799i</v>
      </c>
      <c r="J81" t="str">
        <f>IMSUM(F81,G81,H81,I81,'Input-Output'!W$6)</f>
        <v>-1.55844045231925+0.138685644568227i</v>
      </c>
      <c r="K81" t="str">
        <f>IMSUM(E81,'Input-Output'!W$6)</f>
        <v>0.25+0.0344107238402367i</v>
      </c>
      <c r="L81" t="str">
        <f>IMPRODUCT(IMDIV(K81,J81),'Input-Output'!Q$20,IMEXP(IMDIV(C81,-'Input-Output'!C$5)))</f>
        <v>-0.270096012050713+0.114229356066479i</v>
      </c>
      <c r="M81">
        <f t="shared" si="6"/>
        <v>0.29325790954902026</v>
      </c>
      <c r="N81">
        <f t="shared" si="7"/>
        <v>157.07546291178247</v>
      </c>
    </row>
    <row r="82" spans="2:14" x14ac:dyDescent="0.25">
      <c r="B82">
        <f>'Comp Graph Math'!B79</f>
        <v>17782.794100388823</v>
      </c>
      <c r="C82" s="2" t="str">
        <f t="shared" si="4"/>
        <v>111732.590612163i</v>
      </c>
      <c r="D82" t="str">
        <f t="shared" si="5"/>
        <v>-12484171804.9052</v>
      </c>
      <c r="E82" t="str">
        <f>IMPRODUCT(C82,'Input-Output'!W$6,'Input-Output'!W$5,'Input-Output'!W$4)</f>
        <v>0.0368717549020138i</v>
      </c>
      <c r="F82" t="str">
        <f>IMPRODUCT(D82,'Input-Output'!W$3,'Input-Output'!W$4,'Input-Output'!W$6)</f>
        <v>-2.05988834780936</v>
      </c>
      <c r="G82" t="str">
        <f>IMPRODUCT(D82,'Input-Output'!W$3,'Input-Output'!W$4,'Input-Output'!W$5)</f>
        <v>-0.0164791067824749</v>
      </c>
      <c r="H82" t="str">
        <f>IMPRODUCT(C82,'Input-Output'!W$6,'Input-Output'!W$5,'Input-Output'!W$4)</f>
        <v>0.0368717549020138i</v>
      </c>
      <c r="I82" t="str">
        <f>IMPRODUCT(C82,'Input-Output'!W$3)</f>
        <v>0.111732590612163i</v>
      </c>
      <c r="J82" t="str">
        <f>IMSUM(F82,G82,H82,I82,'Input-Output'!W$6)</f>
        <v>-1.82636745459183+0.148604345514177i</v>
      </c>
      <c r="K82" t="str">
        <f>IMSUM(E82,'Input-Output'!W$6)</f>
        <v>0.25+0.0368717549020138i</v>
      </c>
      <c r="L82" t="str">
        <f>IMPRODUCT(IMDIV(K82,J82),'Input-Output'!Q$20,IMEXP(IMDIV(C82,-'Input-Output'!C$5)))</f>
        <v>-0.226562993762966+0.107430680139854i</v>
      </c>
      <c r="M82">
        <f t="shared" si="6"/>
        <v>0.25074317773002197</v>
      </c>
      <c r="N82">
        <f t="shared" si="7"/>
        <v>154.63082586611662</v>
      </c>
    </row>
    <row r="83" spans="2:14" x14ac:dyDescent="0.25">
      <c r="B83">
        <f>'Comp Graph Math'!B80</f>
        <v>19054.607179632032</v>
      </c>
      <c r="C83" s="2" t="str">
        <f t="shared" si="4"/>
        <v>119723.627865143i</v>
      </c>
      <c r="D83" t="str">
        <f t="shared" si="5"/>
        <v>-14333747069.1912</v>
      </c>
      <c r="E83" t="str">
        <f>IMPRODUCT(C83,'Input-Output'!W$6,'Input-Output'!W$5,'Input-Output'!W$4)</f>
        <v>0.0395087971954972i</v>
      </c>
      <c r="F83" t="str">
        <f>IMPRODUCT(D83,'Input-Output'!W$3,'Input-Output'!W$4,'Input-Output'!W$6)</f>
        <v>-2.36506826641655</v>
      </c>
      <c r="G83" t="str">
        <f>IMPRODUCT(D83,'Input-Output'!W$3,'Input-Output'!W$4,'Input-Output'!W$5)</f>
        <v>-0.0189205461313324</v>
      </c>
      <c r="H83" t="str">
        <f>IMPRODUCT(C83,'Input-Output'!W$6,'Input-Output'!W$5,'Input-Output'!W$4)</f>
        <v>0.0395087971954972i</v>
      </c>
      <c r="I83" t="str">
        <f>IMPRODUCT(C83,'Input-Output'!W$3)</f>
        <v>0.119723627865143i</v>
      </c>
      <c r="J83" t="str">
        <f>IMSUM(F83,G83,H83,I83,'Input-Output'!W$6)</f>
        <v>-2.13398881254788+0.15923242506064i</v>
      </c>
      <c r="K83" t="str">
        <f>IMSUM(E83,'Input-Output'!W$6)</f>
        <v>0.25+0.0395087971954972i</v>
      </c>
      <c r="L83" t="str">
        <f>IMPRODUCT(IMDIV(K83,J83),'Input-Output'!Q$20,IMEXP(IMDIV(C83,-'Input-Output'!C$5)))</f>
        <v>-0.190034724084371+0.100660865395269i</v>
      </c>
      <c r="M83">
        <f t="shared" si="6"/>
        <v>0.21504838102145171</v>
      </c>
      <c r="N83">
        <f t="shared" si="7"/>
        <v>152.08995551526505</v>
      </c>
    </row>
    <row r="84" spans="2:14" x14ac:dyDescent="0.25">
      <c r="B84">
        <f>'Comp Graph Math'!B81</f>
        <v>20417.379446694853</v>
      </c>
      <c r="C84" s="2" t="str">
        <f t="shared" si="4"/>
        <v>128286.178550584i</v>
      </c>
      <c r="D84" t="str">
        <f t="shared" si="5"/>
        <v>-16457343607.1123</v>
      </c>
      <c r="E84" t="str">
        <f>IMPRODUCT(C84,'Input-Output'!W$6,'Input-Output'!W$5,'Input-Output'!W$4)</f>
        <v>0.0423344389216927i</v>
      </c>
      <c r="F84" t="str">
        <f>IMPRODUCT(D84,'Input-Output'!W$3,'Input-Output'!W$4,'Input-Output'!W$6)</f>
        <v>-2.71546169517353</v>
      </c>
      <c r="G84" t="str">
        <f>IMPRODUCT(D84,'Input-Output'!W$3,'Input-Output'!W$4,'Input-Output'!W$5)</f>
        <v>-0.0217236935613882</v>
      </c>
      <c r="H84" t="str">
        <f>IMPRODUCT(C84,'Input-Output'!W$6,'Input-Output'!W$5,'Input-Output'!W$4)</f>
        <v>0.0423344389216927i</v>
      </c>
      <c r="I84" t="str">
        <f>IMPRODUCT(C84,'Input-Output'!W$3)</f>
        <v>0.128286178550584i</v>
      </c>
      <c r="J84" t="str">
        <f>IMSUM(F84,G84,H84,I84,'Input-Output'!W$6)</f>
        <v>-2.48718538873492+0.170620617472277i</v>
      </c>
      <c r="K84" t="str">
        <f>IMSUM(E84,'Input-Output'!W$6)</f>
        <v>0.25+0.0423344389216927i</v>
      </c>
      <c r="L84" t="str">
        <f>IMPRODUCT(IMDIV(K84,J84),'Input-Output'!Q$20,IMEXP(IMDIV(C84,-'Input-Output'!C$5)))</f>
        <v>-0.159226135925011+0.0940384084142899i</v>
      </c>
      <c r="M84">
        <f t="shared" si="6"/>
        <v>0.18492210419174576</v>
      </c>
      <c r="N84">
        <f t="shared" si="7"/>
        <v>149.43404721977626</v>
      </c>
    </row>
    <row r="85" spans="2:14" x14ac:dyDescent="0.25">
      <c r="B85">
        <f>'Comp Graph Math'!B82</f>
        <v>21877.616239495044</v>
      </c>
      <c r="C85" s="2" t="str">
        <f t="shared" si="4"/>
        <v>137461.116912109i</v>
      </c>
      <c r="D85" t="str">
        <f t="shared" si="5"/>
        <v>-18895558662.7245</v>
      </c>
      <c r="E85" t="str">
        <f>IMPRODUCT(C85,'Input-Output'!W$6,'Input-Output'!W$5,'Input-Output'!W$4)</f>
        <v>0.045362168580996i</v>
      </c>
      <c r="F85" t="str">
        <f>IMPRODUCT(D85,'Input-Output'!W$3,'Input-Output'!W$4,'Input-Output'!W$6)</f>
        <v>-3.11776717934954</v>
      </c>
      <c r="G85" t="str">
        <f>IMPRODUCT(D85,'Input-Output'!W$3,'Input-Output'!W$4,'Input-Output'!W$5)</f>
        <v>-0.0249421374347963</v>
      </c>
      <c r="H85" t="str">
        <f>IMPRODUCT(C85,'Input-Output'!W$6,'Input-Output'!W$5,'Input-Output'!W$4)</f>
        <v>0.045362168580996i</v>
      </c>
      <c r="I85" t="str">
        <f>IMPRODUCT(C85,'Input-Output'!W$3)</f>
        <v>0.137461116912109i</v>
      </c>
      <c r="J85" t="str">
        <f>IMSUM(F85,G85,H85,I85,'Input-Output'!W$6)</f>
        <v>-2.89270931678434+0.182823285493105i</v>
      </c>
      <c r="K85" t="str">
        <f>IMSUM(E85,'Input-Output'!W$6)</f>
        <v>0.25+0.045362168580996i</v>
      </c>
      <c r="L85" t="str">
        <f>IMPRODUCT(IMDIV(K85,J85),'Input-Output'!Q$20,IMEXP(IMDIV(C85,-'Input-Output'!C$5)))</f>
        <v>-0.133129355375012+0.0876321658658274i</v>
      </c>
      <c r="M85">
        <f t="shared" si="6"/>
        <v>0.15938262689798446</v>
      </c>
      <c r="N85">
        <f t="shared" si="7"/>
        <v>146.64515847504347</v>
      </c>
    </row>
    <row r="86" spans="2:14" x14ac:dyDescent="0.25">
      <c r="B86">
        <f>'Comp Graph Math'!B83</f>
        <v>23442.28815319874</v>
      </c>
      <c r="C86" s="2" t="str">
        <f t="shared" si="4"/>
        <v>147292.240490848i</v>
      </c>
      <c r="D86" t="str">
        <f t="shared" si="5"/>
        <v>-21695004108.8138</v>
      </c>
      <c r="E86" t="str">
        <f>IMPRODUCT(C86,'Input-Output'!W$6,'Input-Output'!W$5,'Input-Output'!W$4)</f>
        <v>0.0486064393619798i</v>
      </c>
      <c r="F86" t="str">
        <f>IMPRODUCT(D86,'Input-Output'!W$3,'Input-Output'!W$4,'Input-Output'!W$6)</f>
        <v>-3.57967567795428</v>
      </c>
      <c r="G86" t="str">
        <f>IMPRODUCT(D86,'Input-Output'!W$3,'Input-Output'!W$4,'Input-Output'!W$5)</f>
        <v>-0.0286374054236342</v>
      </c>
      <c r="H86" t="str">
        <f>IMPRODUCT(C86,'Input-Output'!W$6,'Input-Output'!W$5,'Input-Output'!W$4)</f>
        <v>0.0486064393619798i</v>
      </c>
      <c r="I86" t="str">
        <f>IMPRODUCT(C86,'Input-Output'!W$3)</f>
        <v>0.147292240490848i</v>
      </c>
      <c r="J86" t="str">
        <f>IMSUM(F86,G86,H86,I86,'Input-Output'!W$6)</f>
        <v>-3.35831308337791+0.195898679852828i</v>
      </c>
      <c r="K86" t="str">
        <f>IMSUM(E86,'Input-Output'!W$6)</f>
        <v>0.25+0.0486064393619798i</v>
      </c>
      <c r="L86" t="str">
        <f>IMPRODUCT(IMDIV(K86,J86),'Input-Output'!Q$20,IMEXP(IMDIV(C86,-'Input-Output'!C$5)))</f>
        <v>-0.110943969485549+0.0814794889869229i</v>
      </c>
      <c r="M86">
        <f t="shared" si="6"/>
        <v>0.13764981471393456</v>
      </c>
      <c r="N86">
        <f t="shared" si="7"/>
        <v>143.70568897950875</v>
      </c>
    </row>
    <row r="87" spans="2:14" x14ac:dyDescent="0.25">
      <c r="B87">
        <f>'Comp Graph Math'!B84</f>
        <v>25118.864315095281</v>
      </c>
      <c r="C87" s="2" t="str">
        <f t="shared" si="4"/>
        <v>157826.479197644i</v>
      </c>
      <c r="D87" t="str">
        <f t="shared" si="5"/>
        <v>-24909197535.9244</v>
      </c>
      <c r="E87" t="str">
        <f>IMPRODUCT(C87,'Input-Output'!W$6,'Input-Output'!W$5,'Input-Output'!W$4)</f>
        <v>0.0520827381352225i</v>
      </c>
      <c r="F87" t="str">
        <f>IMPRODUCT(D87,'Input-Output'!W$3,'Input-Output'!W$4,'Input-Output'!W$6)</f>
        <v>-4.11001759342753</v>
      </c>
      <c r="G87" t="str">
        <f>IMPRODUCT(D87,'Input-Output'!W$3,'Input-Output'!W$4,'Input-Output'!W$5)</f>
        <v>-0.0328801407474202</v>
      </c>
      <c r="H87" t="str">
        <f>IMPRODUCT(C87,'Input-Output'!W$6,'Input-Output'!W$5,'Input-Output'!W$4)</f>
        <v>0.0520827381352225i</v>
      </c>
      <c r="I87" t="str">
        <f>IMPRODUCT(C87,'Input-Output'!W$3)</f>
        <v>0.157826479197644i</v>
      </c>
      <c r="J87" t="str">
        <f>IMSUM(F87,G87,H87,I87,'Input-Output'!W$6)</f>
        <v>-3.89289773417495+0.209909217332866i</v>
      </c>
      <c r="K87" t="str">
        <f>IMSUM(E87,'Input-Output'!W$6)</f>
        <v>0.25+0.0520827381352225i</v>
      </c>
      <c r="L87" t="str">
        <f>IMPRODUCT(IMDIV(K87,J87),'Input-Output'!Q$20,IMEXP(IMDIV(C87,-'Input-Output'!C$5)))</f>
        <v>-0.0920273433298926+0.0755975440054965i</v>
      </c>
      <c r="M87">
        <f t="shared" si="6"/>
        <v>0.11909668584818348</v>
      </c>
      <c r="N87">
        <f t="shared" si="7"/>
        <v>140.59798065649562</v>
      </c>
    </row>
    <row r="88" spans="2:14" x14ac:dyDescent="0.25">
      <c r="B88">
        <f>'Comp Graph Math'!B85</f>
        <v>26915.348039268592</v>
      </c>
      <c r="C88" s="2" t="str">
        <f t="shared" si="4"/>
        <v>169114.119337957i</v>
      </c>
      <c r="D88" t="str">
        <f t="shared" si="5"/>
        <v>-28599585359.4528</v>
      </c>
      <c r="E88" t="str">
        <f>IMPRODUCT(C88,'Input-Output'!W$6,'Input-Output'!W$5,'Input-Output'!W$4)</f>
        <v>0.0558076593815258i</v>
      </c>
      <c r="F88" t="str">
        <f>IMPRODUCT(D88,'Input-Output'!W$3,'Input-Output'!W$4,'Input-Output'!W$6)</f>
        <v>-4.71893158430971</v>
      </c>
      <c r="G88" t="str">
        <f>IMPRODUCT(D88,'Input-Output'!W$3,'Input-Output'!W$4,'Input-Output'!W$5)</f>
        <v>-0.0377514526744777</v>
      </c>
      <c r="H88" t="str">
        <f>IMPRODUCT(C88,'Input-Output'!W$6,'Input-Output'!W$5,'Input-Output'!W$4)</f>
        <v>0.0558076593815258i</v>
      </c>
      <c r="I88" t="str">
        <f>IMPRODUCT(C88,'Input-Output'!W$3)</f>
        <v>0.169114119337957i</v>
      </c>
      <c r="J88" t="str">
        <f>IMSUM(F88,G88,H88,I88,'Input-Output'!W$6)</f>
        <v>-4.50668303698419+0.224921778719483i</v>
      </c>
      <c r="K88" t="str">
        <f>IMSUM(E88,'Input-Output'!W$6)</f>
        <v>0.25+0.0558076593815258i</v>
      </c>
      <c r="L88" t="str">
        <f>IMPRODUCT(IMDIV(K88,J88),'Input-Output'!Q$20,IMEXP(IMDIV(C88,-'Input-Output'!C$5)))</f>
        <v>-0.0758585948412218+0.0699905040390107i</v>
      </c>
      <c r="M88">
        <f t="shared" si="6"/>
        <v>0.10321432588027409</v>
      </c>
      <c r="N88">
        <f t="shared" si="7"/>
        <v>137.30399498993862</v>
      </c>
    </row>
    <row r="89" spans="2:14" x14ac:dyDescent="0.25">
      <c r="B89">
        <f>'Comp Graph Math'!B86</f>
        <v>28840.315031265498</v>
      </c>
      <c r="C89" s="2" t="str">
        <f t="shared" si="4"/>
        <v>181209.043658878i</v>
      </c>
      <c r="D89" t="str">
        <f t="shared" si="5"/>
        <v>-32836717503.7652</v>
      </c>
      <c r="E89" t="str">
        <f>IMPRODUCT(C89,'Input-Output'!W$6,'Input-Output'!W$5,'Input-Output'!W$4)</f>
        <v>0.0597989844074297i</v>
      </c>
      <c r="F89" t="str">
        <f>IMPRODUCT(D89,'Input-Output'!W$3,'Input-Output'!W$4,'Input-Output'!W$6)</f>
        <v>-5.41805838812126</v>
      </c>
      <c r="G89" t="str">
        <f>IMPRODUCT(D89,'Input-Output'!W$3,'Input-Output'!W$4,'Input-Output'!W$5)</f>
        <v>-0.0433444671049701</v>
      </c>
      <c r="H89" t="str">
        <f>IMPRODUCT(C89,'Input-Output'!W$6,'Input-Output'!W$5,'Input-Output'!W$4)</f>
        <v>0.0597989844074297i</v>
      </c>
      <c r="I89" t="str">
        <f>IMPRODUCT(C89,'Input-Output'!W$3)</f>
        <v>0.181209043658878i</v>
      </c>
      <c r="J89" t="str">
        <f>IMSUM(F89,G89,H89,I89,'Input-Output'!W$6)</f>
        <v>-5.21140285522623+0.241008028066308i</v>
      </c>
      <c r="K89" t="str">
        <f>IMSUM(E89,'Input-Output'!W$6)</f>
        <v>0.25+0.0597989844074297i</v>
      </c>
      <c r="L89" t="str">
        <f>IMPRODUCT(IMDIV(K89,J89),'Input-Output'!Q$20,IMEXP(IMDIV(C89,-'Input-Output'!C$5)))</f>
        <v>-0.0620120542207968+0.0646541876351498i</v>
      </c>
      <c r="M89">
        <f t="shared" si="6"/>
        <v>8.9586041588208362E-2</v>
      </c>
      <c r="N89">
        <f t="shared" si="7"/>
        <v>133.80503959429532</v>
      </c>
    </row>
    <row r="90" spans="2:14" x14ac:dyDescent="0.25">
      <c r="B90">
        <f>'Comp Graph Math'!B87</f>
        <v>30902.954325135292</v>
      </c>
      <c r="C90" s="2" t="str">
        <f t="shared" si="4"/>
        <v>194168.988564132i</v>
      </c>
      <c r="D90" t="str">
        <f t="shared" si="5"/>
        <v>-37701596120.018</v>
      </c>
      <c r="E90" t="str">
        <f>IMPRODUCT(C90,'Input-Output'!W$6,'Input-Output'!W$5,'Input-Output'!W$4)</f>
        <v>0.0640757662261636i</v>
      </c>
      <c r="F90" t="str">
        <f>IMPRODUCT(D90,'Input-Output'!W$3,'Input-Output'!W$4,'Input-Output'!W$6)</f>
        <v>-6.22076335980297</v>
      </c>
      <c r="G90" t="str">
        <f>IMPRODUCT(D90,'Input-Output'!W$3,'Input-Output'!W$4,'Input-Output'!W$5)</f>
        <v>-0.0497661068784238</v>
      </c>
      <c r="H90" t="str">
        <f>IMPRODUCT(C90,'Input-Output'!W$6,'Input-Output'!W$5,'Input-Output'!W$4)</f>
        <v>0.0640757662261636i</v>
      </c>
      <c r="I90" t="str">
        <f>IMPRODUCT(C90,'Input-Output'!W$3)</f>
        <v>0.194168988564132i</v>
      </c>
      <c r="J90" t="str">
        <f>IMSUM(F90,G90,H90,I90,'Input-Output'!W$6)</f>
        <v>-6.02052946668139+0.258244754790296i</v>
      </c>
      <c r="K90" t="str">
        <f>IMSUM(E90,'Input-Output'!W$6)</f>
        <v>0.25+0.0640757662261636i</v>
      </c>
      <c r="L90" t="str">
        <f>IMPRODUCT(IMDIV(K90,J90),'Input-Output'!Q$20,IMEXP(IMDIV(C90,-'Input-Output'!C$5)))</f>
        <v>-0.0501374278319876+0.0595790905835537i</v>
      </c>
      <c r="M90">
        <f t="shared" si="6"/>
        <v>7.7868027484783914E-2</v>
      </c>
      <c r="N90">
        <f t="shared" si="7"/>
        <v>130.08152497306833</v>
      </c>
    </row>
    <row r="91" spans="2:14" x14ac:dyDescent="0.25">
      <c r="B91">
        <f>'Comp Graph Math'!B88</f>
        <v>33113.1121482585</v>
      </c>
      <c r="C91" s="2" t="str">
        <f t="shared" si="4"/>
        <v>208055.819724928i</v>
      </c>
      <c r="D91" t="str">
        <f t="shared" si="5"/>
        <v>-43287224121.4117</v>
      </c>
      <c r="E91" t="str">
        <f>IMPRODUCT(C91,'Input-Output'!W$6,'Input-Output'!W$5,'Input-Output'!W$4)</f>
        <v>0.0686584205092262i</v>
      </c>
      <c r="F91" t="str">
        <f>IMPRODUCT(D91,'Input-Output'!W$3,'Input-Output'!W$4,'Input-Output'!W$6)</f>
        <v>-7.14239198003293</v>
      </c>
      <c r="G91" t="str">
        <f>IMPRODUCT(D91,'Input-Output'!W$3,'Input-Output'!W$4,'Input-Output'!W$5)</f>
        <v>-0.0571391358402634</v>
      </c>
      <c r="H91" t="str">
        <f>IMPRODUCT(C91,'Input-Output'!W$6,'Input-Output'!W$5,'Input-Output'!W$4)</f>
        <v>0.0686584205092262i</v>
      </c>
      <c r="I91" t="str">
        <f>IMPRODUCT(C91,'Input-Output'!W$3)</f>
        <v>0.208055819724928i</v>
      </c>
      <c r="J91" t="str">
        <f>IMSUM(F91,G91,H91,I91,'Input-Output'!W$6)</f>
        <v>-6.94953111587319+0.276714240234154i</v>
      </c>
      <c r="K91" t="str">
        <f>IMSUM(E91,'Input-Output'!W$6)</f>
        <v>0.25+0.0686584205092262i</v>
      </c>
      <c r="L91" t="str">
        <f>IMPRODUCT(IMDIV(K91,J91),'Input-Output'!Q$20,IMEXP(IMDIV(C91,-'Input-Output'!C$5)))</f>
        <v>-0.0399447802450426+0.0547523929177018i</v>
      </c>
      <c r="M91">
        <f t="shared" si="6"/>
        <v>6.7774700287342823E-2</v>
      </c>
      <c r="N91">
        <f t="shared" si="7"/>
        <v>126.11273818181942</v>
      </c>
    </row>
    <row r="92" spans="2:14" x14ac:dyDescent="0.25">
      <c r="B92">
        <f>'Comp Graph Math'!B89</f>
        <v>35481.338923356889</v>
      </c>
      <c r="C92" s="2" t="str">
        <f t="shared" si="4"/>
        <v>222935.827402295i</v>
      </c>
      <c r="D92" t="str">
        <f t="shared" si="5"/>
        <v>-49700383139.5459</v>
      </c>
      <c r="E92" t="str">
        <f>IMPRODUCT(C92,'Input-Output'!W$6,'Input-Output'!W$5,'Input-Output'!W$4)</f>
        <v>0.0735688230427573i</v>
      </c>
      <c r="F92" t="str">
        <f>IMPRODUCT(D92,'Input-Output'!W$3,'Input-Output'!W$4,'Input-Output'!W$6)</f>
        <v>-8.20056321802507</v>
      </c>
      <c r="G92" t="str">
        <f>IMPRODUCT(D92,'Input-Output'!W$3,'Input-Output'!W$4,'Input-Output'!W$5)</f>
        <v>-0.0656045057442006</v>
      </c>
      <c r="H92" t="str">
        <f>IMPRODUCT(C92,'Input-Output'!W$6,'Input-Output'!W$5,'Input-Output'!W$4)</f>
        <v>0.0735688230427573i</v>
      </c>
      <c r="I92" t="str">
        <f>IMPRODUCT(C92,'Input-Output'!W$3)</f>
        <v>0.222935827402295i</v>
      </c>
      <c r="J92" t="str">
        <f>IMSUM(F92,G92,H92,I92,'Input-Output'!W$6)</f>
        <v>-8.01616772376927+0.296504650445052i</v>
      </c>
      <c r="K92" t="str">
        <f>IMSUM(E92,'Input-Output'!W$6)</f>
        <v>0.25+0.0735688230427573i</v>
      </c>
      <c r="L92" t="str">
        <f>IMPRODUCT(IMDIV(K92,J92),'Input-Output'!Q$20,IMEXP(IMDIV(C92,-'Input-Output'!C$5)))</f>
        <v>-0.0311930327849481+0.0501593068791205i</v>
      </c>
      <c r="M92">
        <f t="shared" si="6"/>
        <v>5.9067430627348545E-2</v>
      </c>
      <c r="N92">
        <f t="shared" si="7"/>
        <v>121.87662390270755</v>
      </c>
    </row>
    <row r="93" spans="2:14" x14ac:dyDescent="0.25">
      <c r="B93">
        <f>'Comp Graph Math'!B90</f>
        <v>38018.939632055466</v>
      </c>
      <c r="C93" s="2" t="str">
        <f t="shared" si="4"/>
        <v>238880.042890679i</v>
      </c>
      <c r="D93" t="str">
        <f t="shared" si="5"/>
        <v>-57063674891.4526</v>
      </c>
      <c r="E93" t="str">
        <f>IMPRODUCT(C93,'Input-Output'!W$6,'Input-Output'!W$5,'Input-Output'!W$4)</f>
        <v>0.0788304141539241i</v>
      </c>
      <c r="F93" t="str">
        <f>IMPRODUCT(D93,'Input-Output'!W$3,'Input-Output'!W$4,'Input-Output'!W$6)</f>
        <v>-9.41550635708968</v>
      </c>
      <c r="G93" t="str">
        <f>IMPRODUCT(D93,'Input-Output'!W$3,'Input-Output'!W$4,'Input-Output'!W$5)</f>
        <v>-0.0753240508567174</v>
      </c>
      <c r="H93" t="str">
        <f>IMPRODUCT(C93,'Input-Output'!W$6,'Input-Output'!W$5,'Input-Output'!W$4)</f>
        <v>0.0788304141539241i</v>
      </c>
      <c r="I93" t="str">
        <f>IMPRODUCT(C93,'Input-Output'!W$3)</f>
        <v>0.238880042890679i</v>
      </c>
      <c r="J93" t="str">
        <f>IMSUM(F93,G93,H93,I93,'Input-Output'!W$6)</f>
        <v>-9.2408304079464+0.317710457044603i</v>
      </c>
      <c r="K93" t="str">
        <f>IMSUM(E93,'Input-Output'!W$6)</f>
        <v>0.25+0.0788304141539241i</v>
      </c>
      <c r="L93" t="str">
        <f>IMPRODUCT(IMDIV(K93,J93),'Input-Output'!Q$20,IMEXP(IMDIV(C93,-'Input-Output'!C$5)))</f>
        <v>-0.023681066269746+0.0457840013288371i</v>
      </c>
      <c r="M93">
        <f t="shared" si="6"/>
        <v>5.154578234299155E-2</v>
      </c>
      <c r="N93">
        <f t="shared" si="7"/>
        <v>117.34956603666068</v>
      </c>
    </row>
    <row r="94" spans="2:14" x14ac:dyDescent="0.25">
      <c r="B94">
        <f>'Comp Graph Math'!B91</f>
        <v>40738.027780410564</v>
      </c>
      <c r="C94" s="2" t="str">
        <f t="shared" si="4"/>
        <v>255964.577593349i</v>
      </c>
      <c r="D94" t="str">
        <f t="shared" si="5"/>
        <v>-65517864982.5416</v>
      </c>
      <c r="E94" t="str">
        <f>IMPRODUCT(C94,'Input-Output'!W$6,'Input-Output'!W$5,'Input-Output'!W$4)</f>
        <v>0.0844683106058052i</v>
      </c>
      <c r="F94" t="str">
        <f>IMPRODUCT(D94,'Input-Output'!W$3,'Input-Output'!W$4,'Input-Output'!W$6)</f>
        <v>-10.8104477221194</v>
      </c>
      <c r="G94" t="str">
        <f>IMPRODUCT(D94,'Input-Output'!W$3,'Input-Output'!W$4,'Input-Output'!W$5)</f>
        <v>-0.0864835817769549</v>
      </c>
      <c r="H94" t="str">
        <f>IMPRODUCT(C94,'Input-Output'!W$6,'Input-Output'!W$5,'Input-Output'!W$4)</f>
        <v>0.0844683106058052i</v>
      </c>
      <c r="I94" t="str">
        <f>IMPRODUCT(C94,'Input-Output'!W$3)</f>
        <v>0.255964577593349i</v>
      </c>
      <c r="J94" t="str">
        <f>IMSUM(F94,G94,H94,I94,'Input-Output'!W$6)</f>
        <v>-10.6469313038964+0.340432888199154i</v>
      </c>
      <c r="K94" t="str">
        <f>IMSUM(E94,'Input-Output'!W$6)</f>
        <v>0.25+0.0844683106058052i</v>
      </c>
      <c r="L94" t="str">
        <f>IMPRODUCT(IMDIV(K94,J94),'Input-Output'!Q$20,IMEXP(IMDIV(C94,-'Input-Output'!C$5)))</f>
        <v>-0.0172407789639802+0.0416102586714551i</v>
      </c>
      <c r="M94">
        <f t="shared" si="6"/>
        <v>4.5040627060357705E-2</v>
      </c>
      <c r="N94">
        <f t="shared" si="7"/>
        <v>112.50616480697218</v>
      </c>
    </row>
    <row r="95" spans="2:14" x14ac:dyDescent="0.25">
      <c r="B95">
        <f>'Comp Graph Math'!B92</f>
        <v>43651.5832240159</v>
      </c>
      <c r="C95" s="2" t="str">
        <f t="shared" si="4"/>
        <v>274270.986348264i</v>
      </c>
      <c r="D95" t="str">
        <f t="shared" si="5"/>
        <v>-75224573952.4496</v>
      </c>
      <c r="E95" t="str">
        <f>IMPRODUCT(C95,'Input-Output'!W$6,'Input-Output'!W$5,'Input-Output'!W$4)</f>
        <v>0.0905094254949271i</v>
      </c>
      <c r="F95" t="str">
        <f>IMPRODUCT(D95,'Input-Output'!W$3,'Input-Output'!W$4,'Input-Output'!W$6)</f>
        <v>-12.4120547021542</v>
      </c>
      <c r="G95" t="str">
        <f>IMPRODUCT(D95,'Input-Output'!W$3,'Input-Output'!W$4,'Input-Output'!W$5)</f>
        <v>-0.0992964376172335</v>
      </c>
      <c r="H95" t="str">
        <f>IMPRODUCT(C95,'Input-Output'!W$6,'Input-Output'!W$5,'Input-Output'!W$4)</f>
        <v>0.0905094254949271i</v>
      </c>
      <c r="I95" t="str">
        <f>IMPRODUCT(C95,'Input-Output'!W$3)</f>
        <v>0.274270986348264i</v>
      </c>
      <c r="J95" t="str">
        <f>IMSUM(F95,G95,H95,I95,'Input-Output'!W$6)</f>
        <v>-12.2613511397714+0.364780411843191i</v>
      </c>
      <c r="K95" t="str">
        <f>IMSUM(E95,'Input-Output'!W$6)</f>
        <v>0.25+0.0905094254949271i</v>
      </c>
      <c r="L95" t="str">
        <f>IMPRODUCT(IMDIV(K95,J95),'Input-Output'!Q$20,IMEXP(IMDIV(C95,-'Input-Output'!C$5)))</f>
        <v>-0.0117316311839656+0.0376219718180376i</v>
      </c>
      <c r="M95">
        <f t="shared" si="6"/>
        <v>3.9408678406079659E-2</v>
      </c>
      <c r="N95">
        <f t="shared" si="7"/>
        <v>107.31900585090634</v>
      </c>
    </row>
    <row r="96" spans="2:14" x14ac:dyDescent="0.25">
      <c r="B96">
        <f>'Comp Graph Math'!B93</f>
        <v>46773.514128719064</v>
      </c>
      <c r="C96" s="2" t="str">
        <f t="shared" si="4"/>
        <v>293886.656738724i</v>
      </c>
      <c r="D96" t="str">
        <f t="shared" si="5"/>
        <v>-86369367009.0646</v>
      </c>
      <c r="E96" t="str">
        <f>IMPRODUCT(C96,'Input-Output'!W$6,'Input-Output'!W$5,'Input-Output'!W$4)</f>
        <v>0.0969825967237789i</v>
      </c>
      <c r="F96" t="str">
        <f>IMPRODUCT(D96,'Input-Output'!W$3,'Input-Output'!W$4,'Input-Output'!W$6)</f>
        <v>-14.2509455564957</v>
      </c>
      <c r="G96" t="str">
        <f>IMPRODUCT(D96,'Input-Output'!W$3,'Input-Output'!W$4,'Input-Output'!W$5)</f>
        <v>-0.114007564451965</v>
      </c>
      <c r="H96" t="str">
        <f>IMPRODUCT(C96,'Input-Output'!W$6,'Input-Output'!W$5,'Input-Output'!W$4)</f>
        <v>0.0969825967237789i</v>
      </c>
      <c r="I96" t="str">
        <f>IMPRODUCT(C96,'Input-Output'!W$3)</f>
        <v>0.293886656738724i</v>
      </c>
      <c r="J96" t="str">
        <f>IMSUM(F96,G96,H96,I96,'Input-Output'!W$6)</f>
        <v>-14.1149531209477+0.390869253462503i</v>
      </c>
      <c r="K96" t="str">
        <f>IMSUM(E96,'Input-Output'!W$6)</f>
        <v>0.25+0.0969825967237789i</v>
      </c>
      <c r="L96" t="str">
        <f>IMPRODUCT(IMDIV(K96,J96),'Input-Output'!Q$20,IMEXP(IMDIV(C96,-'Input-Output'!C$5)))</f>
        <v>-0.00703633261932124+0.0338035593757785i</v>
      </c>
      <c r="M96">
        <f t="shared" si="6"/>
        <v>3.4528113229678609E-2</v>
      </c>
      <c r="N96">
        <f t="shared" si="7"/>
        <v>101.75841905320492</v>
      </c>
    </row>
    <row r="97" spans="2:14" x14ac:dyDescent="0.25">
      <c r="B97">
        <f>'Comp Graph Math'!B94</f>
        <v>50118.723362726494</v>
      </c>
      <c r="C97" s="2" t="str">
        <f t="shared" si="4"/>
        <v>314905.226247281i</v>
      </c>
      <c r="D97" t="str">
        <f t="shared" si="5"/>
        <v>-99165301517.8512</v>
      </c>
      <c r="E97" t="str">
        <f>IMPRODUCT(C97,'Input-Output'!W$6,'Input-Output'!W$5,'Input-Output'!W$4)</f>
        <v>0.103918724661603i</v>
      </c>
      <c r="F97" t="str">
        <f>IMPRODUCT(D97,'Input-Output'!W$3,'Input-Output'!W$4,'Input-Output'!W$6)</f>
        <v>-16.3622747504454</v>
      </c>
      <c r="G97" t="str">
        <f>IMPRODUCT(D97,'Input-Output'!W$3,'Input-Output'!W$4,'Input-Output'!W$5)</f>
        <v>-0.130898198003564</v>
      </c>
      <c r="H97" t="str">
        <f>IMPRODUCT(C97,'Input-Output'!W$6,'Input-Output'!W$5,'Input-Output'!W$4)</f>
        <v>0.103918724661603i</v>
      </c>
      <c r="I97" t="str">
        <f>IMPRODUCT(C97,'Input-Output'!W$3)</f>
        <v>0.314905226247281i</v>
      </c>
      <c r="J97" t="str">
        <f>IMSUM(F97,G97,H97,I97,'Input-Output'!W$6)</f>
        <v>-16.243172948449+0.418823950908884i</v>
      </c>
      <c r="K97" t="str">
        <f>IMSUM(E97,'Input-Output'!W$6)</f>
        <v>0.25+0.103918724661603i</v>
      </c>
      <c r="L97" t="str">
        <f>IMPRODUCT(IMDIV(K97,J97),'Input-Output'!Q$20,IMEXP(IMDIV(C97,-'Input-Output'!C$5)))</f>
        <v>-0.00305741453470761+0.0301403600981509i</v>
      </c>
      <c r="M97">
        <f t="shared" si="6"/>
        <v>3.0295034089488138E-2</v>
      </c>
      <c r="N97">
        <f t="shared" si="7"/>
        <v>95.792226075361299</v>
      </c>
    </row>
    <row r="98" spans="2:14" x14ac:dyDescent="0.25">
      <c r="B98">
        <f>'Comp Graph Math'!B95</f>
        <v>53703.17963702447</v>
      </c>
      <c r="C98" s="2" t="str">
        <f t="shared" si="4"/>
        <v>337427.029244178i</v>
      </c>
      <c r="D98" t="str">
        <f t="shared" si="5"/>
        <v>-113857000064.551</v>
      </c>
      <c r="E98" t="str">
        <f>IMPRODUCT(C98,'Input-Output'!W$6,'Input-Output'!W$5,'Input-Output'!W$4)</f>
        <v>0.111350919650579i</v>
      </c>
      <c r="F98" t="str">
        <f>IMPRODUCT(D98,'Input-Output'!W$3,'Input-Output'!W$4,'Input-Output'!W$6)</f>
        <v>-18.7864050106509</v>
      </c>
      <c r="G98" t="str">
        <f>IMPRODUCT(D98,'Input-Output'!W$3,'Input-Output'!W$4,'Input-Output'!W$5)</f>
        <v>-0.150291240085207</v>
      </c>
      <c r="H98" t="str">
        <f>IMPRODUCT(C98,'Input-Output'!W$6,'Input-Output'!W$5,'Input-Output'!W$4)</f>
        <v>0.111350919650579i</v>
      </c>
      <c r="I98" t="str">
        <f>IMPRODUCT(C98,'Input-Output'!W$3)</f>
        <v>0.337427029244178i</v>
      </c>
      <c r="J98" t="str">
        <f>IMSUM(F98,G98,H98,I98,'Input-Output'!W$6)</f>
        <v>-18.6866962507361+0.448777948894757i</v>
      </c>
      <c r="K98" t="str">
        <f>IMSUM(E98,'Input-Output'!W$6)</f>
        <v>0.25+0.111350919650579i</v>
      </c>
      <c r="L98" t="str">
        <f>IMPRODUCT(IMDIV(K98,J98),'Input-Output'!Q$20,IMEXP(IMDIV(C98,-'Input-Output'!C$5)))</f>
        <v>0.000285512442567023+0.026619058239718i</v>
      </c>
      <c r="M98">
        <f t="shared" si="6"/>
        <v>2.662058937973311E-2</v>
      </c>
      <c r="N98">
        <f t="shared" si="7"/>
        <v>89.385476731345108</v>
      </c>
    </row>
    <row r="99" spans="2:14" x14ac:dyDescent="0.25">
      <c r="B99">
        <f>'Comp Graph Math'!B96</f>
        <v>57543.993733714917</v>
      </c>
      <c r="C99" s="2" t="str">
        <f t="shared" si="4"/>
        <v>361559.575944112i</v>
      </c>
      <c r="D99" t="str">
        <f t="shared" si="5"/>
        <v>-130725326956.886</v>
      </c>
      <c r="E99" t="str">
        <f>IMPRODUCT(C99,'Input-Output'!W$6,'Input-Output'!W$5,'Input-Output'!W$4)</f>
        <v>0.119314660061557i</v>
      </c>
      <c r="F99" t="str">
        <f>IMPRODUCT(D99,'Input-Output'!W$3,'Input-Output'!W$4,'Input-Output'!W$6)</f>
        <v>-21.5696789478862</v>
      </c>
      <c r="G99" t="str">
        <f>IMPRODUCT(D99,'Input-Output'!W$3,'Input-Output'!W$4,'Input-Output'!W$5)</f>
        <v>-0.17255743158309</v>
      </c>
      <c r="H99" t="str">
        <f>IMPRODUCT(C99,'Input-Output'!W$6,'Input-Output'!W$5,'Input-Output'!W$4)</f>
        <v>0.119314660061557i</v>
      </c>
      <c r="I99" t="str">
        <f>IMPRODUCT(C99,'Input-Output'!W$3)</f>
        <v>0.361559575944112i</v>
      </c>
      <c r="J99" t="str">
        <f>IMSUM(F99,G99,H99,I99,'Input-Output'!W$6)</f>
        <v>-21.4922363794693+0.480874236005669i</v>
      </c>
      <c r="K99" t="str">
        <f>IMSUM(E99,'Input-Output'!W$6)</f>
        <v>0.25+0.119314660061557i</v>
      </c>
      <c r="L99" t="str">
        <f>IMPRODUCT(IMDIV(K99,J99),'Input-Output'!Q$20,IMEXP(IMDIV(C99,-'Input-Output'!C$5)))</f>
        <v>0.00305797638703465+0.023228186769261i</v>
      </c>
      <c r="M99">
        <f t="shared" si="6"/>
        <v>2.342861242522342E-2</v>
      </c>
      <c r="N99">
        <f t="shared" si="7"/>
        <v>82.500175580610374</v>
      </c>
    </row>
    <row r="100" spans="2:14" x14ac:dyDescent="0.25">
      <c r="B100">
        <f>'Comp Graph Math'!B97</f>
        <v>61659.500186147365</v>
      </c>
      <c r="C100" s="2" t="str">
        <f t="shared" si="4"/>
        <v>387418.065617638i</v>
      </c>
      <c r="D100" t="str">
        <f t="shared" si="5"/>
        <v>-150092757566.912</v>
      </c>
      <c r="E100" t="str">
        <f>IMPRODUCT(C100,'Input-Output'!W$6,'Input-Output'!W$5,'Input-Output'!W$4)</f>
        <v>0.127847961653821i</v>
      </c>
      <c r="F100" t="str">
        <f>IMPRODUCT(D100,'Input-Output'!W$3,'Input-Output'!W$4,'Input-Output'!W$6)</f>
        <v>-24.7653049985405</v>
      </c>
      <c r="G100" t="str">
        <f>IMPRODUCT(D100,'Input-Output'!W$3,'Input-Output'!W$4,'Input-Output'!W$5)</f>
        <v>-0.198122439988324</v>
      </c>
      <c r="H100" t="str">
        <f>IMPRODUCT(C100,'Input-Output'!W$6,'Input-Output'!W$5,'Input-Output'!W$4)</f>
        <v>0.127847961653821i</v>
      </c>
      <c r="I100" t="str">
        <f>IMPRODUCT(C100,'Input-Output'!W$3)</f>
        <v>0.387418065617638i</v>
      </c>
      <c r="J100" t="str">
        <f>IMSUM(F100,G100,H100,I100,'Input-Output'!W$6)</f>
        <v>-24.7134274385288+0.515266027271459i</v>
      </c>
      <c r="K100" t="str">
        <f>IMSUM(E100,'Input-Output'!W$6)</f>
        <v>0.25+0.127847961653821i</v>
      </c>
      <c r="L100" t="str">
        <f>IMPRODUCT(IMDIV(K100,J100),'Input-Output'!Q$20,IMEXP(IMDIV(C100,-'Input-Output'!C$5)))</f>
        <v>0.00531247810632504+0.0199587528606708i</v>
      </c>
      <c r="M100">
        <f t="shared" si="6"/>
        <v>2.0653673750292412E-2</v>
      </c>
      <c r="N100">
        <f t="shared" si="7"/>
        <v>75.095001331920059</v>
      </c>
    </row>
    <row r="101" spans="2:14" x14ac:dyDescent="0.25">
      <c r="B101">
        <f>'Comp Graph Math'!B98</f>
        <v>66069.344800758787</v>
      </c>
      <c r="C101" s="2" t="str">
        <f t="shared" si="4"/>
        <v>415125.93650711i</v>
      </c>
      <c r="D101" t="str">
        <f t="shared" si="5"/>
        <v>-172329543160.905</v>
      </c>
      <c r="E101" t="str">
        <f>IMPRODUCT(C101,'Input-Output'!W$6,'Input-Output'!W$5,'Input-Output'!W$4)</f>
        <v>0.136991559047346i</v>
      </c>
      <c r="F101" t="str">
        <f>IMPRODUCT(D101,'Input-Output'!W$3,'Input-Output'!W$4,'Input-Output'!W$6)</f>
        <v>-28.4343746215493</v>
      </c>
      <c r="G101" t="str">
        <f>IMPRODUCT(D101,'Input-Output'!W$3,'Input-Output'!W$4,'Input-Output'!W$5)</f>
        <v>-0.227474996972395</v>
      </c>
      <c r="H101" t="str">
        <f>IMPRODUCT(C101,'Input-Output'!W$6,'Input-Output'!W$5,'Input-Output'!W$4)</f>
        <v>0.136991559047346i</v>
      </c>
      <c r="I101" t="str">
        <f>IMPRODUCT(C101,'Input-Output'!W$3)</f>
        <v>0.41512593650711i</v>
      </c>
      <c r="J101" t="str">
        <f>IMSUM(F101,G101,H101,I101,'Input-Output'!W$6)</f>
        <v>-28.4118496185217+0.552117495554456i</v>
      </c>
      <c r="K101" t="str">
        <f>IMSUM(E101,'Input-Output'!W$6)</f>
        <v>0.25+0.136991559047346i</v>
      </c>
      <c r="L101" t="str">
        <f>IMPRODUCT(IMDIV(K101,J101),'Input-Output'!Q$20,IMEXP(IMDIV(C101,-'Input-Output'!C$5)))</f>
        <v>0.00709007409037208+0.0168050270416318i</v>
      </c>
      <c r="M101">
        <f t="shared" si="6"/>
        <v>1.8239465027158595E-2</v>
      </c>
      <c r="N101">
        <f t="shared" si="7"/>
        <v>67.125022807506525</v>
      </c>
    </row>
    <row r="102" spans="2:14" x14ac:dyDescent="0.25">
      <c r="B102">
        <f>'Comp Graph Math'!B99</f>
        <v>70794.578438412907</v>
      </c>
      <c r="C102" s="2" t="str">
        <f t="shared" si="4"/>
        <v>444815.455072209i</v>
      </c>
      <c r="D102" t="str">
        <f t="shared" si="5"/>
        <v>-197860789071.096</v>
      </c>
      <c r="E102" t="str">
        <f>IMPRODUCT(C102,'Input-Output'!W$6,'Input-Output'!W$5,'Input-Output'!W$4)</f>
        <v>0.146789100173829i</v>
      </c>
      <c r="F102" t="str">
        <f>IMPRODUCT(D102,'Input-Output'!W$3,'Input-Output'!W$4,'Input-Output'!W$6)</f>
        <v>-32.6470301967308</v>
      </c>
      <c r="G102" t="str">
        <f>IMPRODUCT(D102,'Input-Output'!W$3,'Input-Output'!W$4,'Input-Output'!W$5)</f>
        <v>-0.261176241573847</v>
      </c>
      <c r="H102" t="str">
        <f>IMPRODUCT(C102,'Input-Output'!W$6,'Input-Output'!W$5,'Input-Output'!W$4)</f>
        <v>0.146789100173829i</v>
      </c>
      <c r="I102" t="str">
        <f>IMPRODUCT(C102,'Input-Output'!W$3)</f>
        <v>0.444815455072209i</v>
      </c>
      <c r="J102" t="str">
        <f>IMSUM(F102,G102,H102,I102,'Input-Output'!W$6)</f>
        <v>-32.6582064383047+0.591604555246038i</v>
      </c>
      <c r="K102" t="str">
        <f>IMSUM(E102,'Input-Output'!W$6)</f>
        <v>0.25+0.146789100173829i</v>
      </c>
      <c r="L102" t="str">
        <f>IMPRODUCT(IMDIV(K102,J102),'Input-Output'!Q$20,IMEXP(IMDIV(C102,-'Input-Output'!C$5)))</f>
        <v>0.00842184696488413+0.0137655304789629i</v>
      </c>
      <c r="M102">
        <f t="shared" si="6"/>
        <v>1.6137451337407172E-2</v>
      </c>
      <c r="N102">
        <f t="shared" si="7"/>
        <v>58.54141618968935</v>
      </c>
    </row>
    <row r="103" spans="2:14" x14ac:dyDescent="0.25">
      <c r="B103">
        <f>'Comp Graph Math'!B100</f>
        <v>75857.757502917535</v>
      </c>
      <c r="C103" s="2" t="str">
        <f t="shared" si="4"/>
        <v>476628.347377923i</v>
      </c>
      <c r="D103" t="str">
        <f t="shared" si="5"/>
        <v>-227174581524.21</v>
      </c>
      <c r="E103" t="str">
        <f>IMPRODUCT(C103,'Input-Output'!W$6,'Input-Output'!W$5,'Input-Output'!W$4)</f>
        <v>0.157287354634715i</v>
      </c>
      <c r="F103" t="str">
        <f>IMPRODUCT(D103,'Input-Output'!W$3,'Input-Output'!W$4,'Input-Output'!W$6)</f>
        <v>-37.4838059514946</v>
      </c>
      <c r="G103" t="str">
        <f>IMPRODUCT(D103,'Input-Output'!W$3,'Input-Output'!W$4,'Input-Output'!W$5)</f>
        <v>-0.299870447611957</v>
      </c>
      <c r="H103" t="str">
        <f>IMPRODUCT(C103,'Input-Output'!W$6,'Input-Output'!W$5,'Input-Output'!W$4)</f>
        <v>0.157287354634715i</v>
      </c>
      <c r="I103" t="str">
        <f>IMPRODUCT(C103,'Input-Output'!W$3)</f>
        <v>0.476628347377923i</v>
      </c>
      <c r="J103" t="str">
        <f>IMSUM(F103,G103,H103,I103,'Input-Output'!W$6)</f>
        <v>-37.5336763991066+0.633915702012638i</v>
      </c>
      <c r="K103" t="str">
        <f>IMSUM(E103,'Input-Output'!W$6)</f>
        <v>0.25+0.157287354634715i</v>
      </c>
      <c r="L103" t="str">
        <f>IMPRODUCT(IMDIV(K103,J103),'Input-Output'!Q$20,IMEXP(IMDIV(C103,-'Input-Output'!C$5)))</f>
        <v>0.00933041930679807+0.0108442395069852i</v>
      </c>
      <c r="M103">
        <f t="shared" si="6"/>
        <v>1.4305742026386776E-2</v>
      </c>
      <c r="N103">
        <f t="shared" si="7"/>
        <v>49.291188905454646</v>
      </c>
    </row>
    <row r="104" spans="2:14" x14ac:dyDescent="0.25">
      <c r="B104">
        <f>'Comp Graph Math'!B101</f>
        <v>81283.051616408993</v>
      </c>
      <c r="C104" s="2" t="str">
        <f t="shared" si="4"/>
        <v>510716.475638941i</v>
      </c>
      <c r="D104" t="str">
        <f t="shared" si="5"/>
        <v>-260831318489.061</v>
      </c>
      <c r="E104" t="str">
        <f>IMPRODUCT(C104,'Input-Output'!W$6,'Input-Output'!W$5,'Input-Output'!W$4)</f>
        <v>0.168536436960851i</v>
      </c>
      <c r="F104" t="str">
        <f>IMPRODUCT(D104,'Input-Output'!W$3,'Input-Output'!W$4,'Input-Output'!W$6)</f>
        <v>-43.0371675506951</v>
      </c>
      <c r="G104" t="str">
        <f>IMPRODUCT(D104,'Input-Output'!W$3,'Input-Output'!W$4,'Input-Output'!W$5)</f>
        <v>-0.344297340405561</v>
      </c>
      <c r="H104" t="str">
        <f>IMPRODUCT(C104,'Input-Output'!W$6,'Input-Output'!W$5,'Input-Output'!W$4)</f>
        <v>0.168536436960851i</v>
      </c>
      <c r="I104" t="str">
        <f>IMPRODUCT(C104,'Input-Output'!W$3)</f>
        <v>0.510716475638941i</v>
      </c>
      <c r="J104" t="str">
        <f>IMSUM(F104,G104,H104,I104,'Input-Output'!W$6)</f>
        <v>-43.1314648911007+0.679252912599792i</v>
      </c>
      <c r="K104" t="str">
        <f>IMSUM(E104,'Input-Output'!W$6)</f>
        <v>0.25+0.168536436960851i</v>
      </c>
      <c r="L104" t="str">
        <f>IMPRODUCT(IMDIV(K104,J104),'Input-Output'!Q$20,IMEXP(IMDIV(C104,-'Input-Output'!C$5)))</f>
        <v>0.00983169354447552+0.00805199629659654i</v>
      </c>
      <c r="M104">
        <f t="shared" si="6"/>
        <v>1.2708140788993721E-2</v>
      </c>
      <c r="N104">
        <f t="shared" si="7"/>
        <v>39.316915621977259</v>
      </c>
    </row>
    <row r="105" spans="2:14" x14ac:dyDescent="0.25">
      <c r="B105">
        <f>'Comp Graph Math'!B102</f>
        <v>87096.358995607196</v>
      </c>
      <c r="C105" s="2" t="str">
        <f t="shared" si="4"/>
        <v>547242.563150038i</v>
      </c>
      <c r="D105" t="str">
        <f t="shared" si="5"/>
        <v>-299474422923.023</v>
      </c>
      <c r="E105" t="str">
        <f>IMPRODUCT(C105,'Input-Output'!W$6,'Input-Output'!W$5,'Input-Output'!W$4)</f>
        <v>0.180590045839513i</v>
      </c>
      <c r="F105" t="str">
        <f>IMPRODUCT(D105,'Input-Output'!W$3,'Input-Output'!W$4,'Input-Output'!W$6)</f>
        <v>-49.4132797822988</v>
      </c>
      <c r="G105" t="str">
        <f>IMPRODUCT(D105,'Input-Output'!W$3,'Input-Output'!W$4,'Input-Output'!W$5)</f>
        <v>-0.39530623825839</v>
      </c>
      <c r="H105" t="str">
        <f>IMPRODUCT(C105,'Input-Output'!W$6,'Input-Output'!W$5,'Input-Output'!W$4)</f>
        <v>0.180590045839513i</v>
      </c>
      <c r="I105" t="str">
        <f>IMPRODUCT(C105,'Input-Output'!W$3)</f>
        <v>0.547242563150038i</v>
      </c>
      <c r="J105" t="str">
        <f>IMSUM(F105,G105,H105,I105,'Input-Output'!W$6)</f>
        <v>-49.5585860205572+0.727832608989551i</v>
      </c>
      <c r="K105" t="str">
        <f>IMSUM(E105,'Input-Output'!W$6)</f>
        <v>0.25+0.180590045839513i</v>
      </c>
      <c r="L105" t="str">
        <f>IMPRODUCT(IMDIV(K105,J105),'Input-Output'!Q$20,IMEXP(IMDIV(C105,-'Input-Output'!C$5)))</f>
        <v>0.00993703262218596+0.00540806111258675i</v>
      </c>
      <c r="M105">
        <f t="shared" si="6"/>
        <v>1.1313343552277595E-2</v>
      </c>
      <c r="N105">
        <f t="shared" si="7"/>
        <v>28.556491260672392</v>
      </c>
    </row>
    <row r="106" spans="2:14" x14ac:dyDescent="0.25">
      <c r="B106">
        <f>'Comp Graph Math'!B103</f>
        <v>93325.430079698155</v>
      </c>
      <c r="C106" s="2" t="str">
        <f t="shared" si="4"/>
        <v>586380.971062975i</v>
      </c>
      <c r="D106" t="str">
        <f t="shared" si="5"/>
        <v>-343842643224.758</v>
      </c>
      <c r="E106" t="str">
        <f>IMPRODUCT(C106,'Input-Output'!W$6,'Input-Output'!W$5,'Input-Output'!W$4)</f>
        <v>0.193505720450782i</v>
      </c>
      <c r="F106" t="str">
        <f>IMPRODUCT(D106,'Input-Output'!W$3,'Input-Output'!W$4,'Input-Output'!W$6)</f>
        <v>-56.7340361320851</v>
      </c>
      <c r="G106" t="str">
        <f>IMPRODUCT(D106,'Input-Output'!W$3,'Input-Output'!W$4,'Input-Output'!W$5)</f>
        <v>-0.453872289056681</v>
      </c>
      <c r="H106" t="str">
        <f>IMPRODUCT(C106,'Input-Output'!W$6,'Input-Output'!W$5,'Input-Output'!W$4)</f>
        <v>0.193505720450782i</v>
      </c>
      <c r="I106" t="str">
        <f>IMPRODUCT(C106,'Input-Output'!W$3)</f>
        <v>0.586380971062975i</v>
      </c>
      <c r="J106" t="str">
        <f>IMSUM(F106,G106,H106,I106,'Input-Output'!W$6)</f>
        <v>-56.9379084211418+0.779886691513757i</v>
      </c>
      <c r="K106" t="str">
        <f>IMSUM(E106,'Input-Output'!W$6)</f>
        <v>0.25+0.193505720450782i</v>
      </c>
      <c r="L106" t="str">
        <f>IMPRODUCT(IMDIV(K106,J106),'Input-Output'!Q$20,IMEXP(IMDIV(C106,-'Input-Output'!C$5)))</f>
        <v>0.00965612389484494+0.00294165476756647i</v>
      </c>
      <c r="M106">
        <f t="shared" si="6"/>
        <v>1.0094258835800772E-2</v>
      </c>
      <c r="N106">
        <f t="shared" si="7"/>
        <v>16.942904572607688</v>
      </c>
    </row>
    <row r="107" spans="2:14" x14ac:dyDescent="0.25">
      <c r="B107">
        <f>'Comp Graph Math'!B104</f>
        <v>99999.999999999127</v>
      </c>
      <c r="C107" s="2" t="str">
        <f t="shared" si="4"/>
        <v>628318.530717953i</v>
      </c>
      <c r="D107" t="str">
        <f t="shared" si="5"/>
        <v>-394784176043.567</v>
      </c>
      <c r="E107" t="str">
        <f>IMPRODUCT(C107,'Input-Output'!W$6,'Input-Output'!W$5,'Input-Output'!W$4)</f>
        <v>0.207345115136924i</v>
      </c>
      <c r="F107" t="str">
        <f>IMPRODUCT(D107,'Input-Output'!W$3,'Input-Output'!W$4,'Input-Output'!W$6)</f>
        <v>-65.1393890471886</v>
      </c>
      <c r="G107" t="str">
        <f>IMPRODUCT(D107,'Input-Output'!W$3,'Input-Output'!W$4,'Input-Output'!W$5)</f>
        <v>-0.521115112377509</v>
      </c>
      <c r="H107" t="str">
        <f>IMPRODUCT(C107,'Input-Output'!W$6,'Input-Output'!W$5,'Input-Output'!W$4)</f>
        <v>0.207345115136924i</v>
      </c>
      <c r="I107" t="str">
        <f>IMPRODUCT(C107,'Input-Output'!W$3)</f>
        <v>0.628318530717953i</v>
      </c>
      <c r="J107" t="str">
        <f>IMSUM(F107,G107,H107,I107,'Input-Output'!W$6)</f>
        <v>-65.4105041595661+0.835663645854877i</v>
      </c>
      <c r="K107" t="str">
        <f>IMSUM(E107,'Input-Output'!W$6)</f>
        <v>0.25+0.207345115136924i</v>
      </c>
      <c r="L107" t="str">
        <f>IMPRODUCT(IMDIV(K107,J107),'Input-Output'!Q$20,IMEXP(IMDIV(C107,-'Input-Output'!C$5)))</f>
        <v>0.00900077517658178+0.000693209316105886i</v>
      </c>
      <c r="M107">
        <f t="shared" si="6"/>
        <v>9.0274300293775051E-3</v>
      </c>
      <c r="N107">
        <f t="shared" si="7"/>
        <v>4.40403363229533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04"/>
  <sheetViews>
    <sheetView workbookViewId="0">
      <selection activeCell="A4" sqref="A4"/>
    </sheetView>
  </sheetViews>
  <sheetFormatPr defaultRowHeight="15" x14ac:dyDescent="0.25"/>
  <cols>
    <col min="19" max="19" width="10.5703125" customWidth="1"/>
  </cols>
  <sheetData>
    <row r="2" spans="1:30" x14ac:dyDescent="0.25">
      <c r="M2" t="s">
        <v>21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U2" t="s">
        <v>30</v>
      </c>
      <c r="V2" s="3" t="s">
        <v>31</v>
      </c>
      <c r="W2" s="3" t="s">
        <v>32</v>
      </c>
      <c r="X2" s="3" t="s">
        <v>33</v>
      </c>
      <c r="Y2" s="3" t="s">
        <v>34</v>
      </c>
      <c r="Z2" s="3" t="s">
        <v>35</v>
      </c>
    </row>
    <row r="3" spans="1:30" x14ac:dyDescent="0.25">
      <c r="B3" t="s">
        <v>22</v>
      </c>
      <c r="C3" t="s">
        <v>23</v>
      </c>
      <c r="D3" t="s">
        <v>24</v>
      </c>
      <c r="E3" t="s">
        <v>25</v>
      </c>
      <c r="F3" t="s">
        <v>26</v>
      </c>
      <c r="G3" t="s">
        <v>27</v>
      </c>
      <c r="H3" t="s">
        <v>28</v>
      </c>
      <c r="M3">
        <f>'Input-Output'!M$14</f>
        <v>6.5150198641639427</v>
      </c>
      <c r="N3">
        <f>'Input-Output'!M17</f>
        <v>-15.158719206056556</v>
      </c>
      <c r="O3">
        <f>'Input-Output'!M18</f>
        <v>11.646866570246946</v>
      </c>
      <c r="P3">
        <f>'Input-Output'!M19</f>
        <v>-2.9518452822894585</v>
      </c>
      <c r="Q3">
        <f>'Input-Output'!M20</f>
        <v>0</v>
      </c>
      <c r="R3">
        <f>'Input-Output'!M21</f>
        <v>0</v>
      </c>
      <c r="S3" t="s">
        <v>29</v>
      </c>
      <c r="U3">
        <v>1</v>
      </c>
      <c r="V3">
        <f>-'Input-Output'!M8</f>
        <v>-1</v>
      </c>
      <c r="W3">
        <f>-'Input-Output'!M9</f>
        <v>0</v>
      </c>
      <c r="X3">
        <f>-'Input-Output'!M10</f>
        <v>0</v>
      </c>
      <c r="Y3">
        <f>-'Input-Output'!M11</f>
        <v>0</v>
      </c>
      <c r="Z3">
        <f>-'Input-Output'!M12</f>
        <v>0</v>
      </c>
      <c r="AA3" t="s">
        <v>36</v>
      </c>
      <c r="AB3" t="s">
        <v>37</v>
      </c>
      <c r="AC3" t="s">
        <v>38</v>
      </c>
      <c r="AD3" t="s">
        <v>39</v>
      </c>
    </row>
    <row r="4" spans="1:30" x14ac:dyDescent="0.25">
      <c r="A4">
        <v>2</v>
      </c>
      <c r="B4">
        <f>10^A4</f>
        <v>100</v>
      </c>
      <c r="C4" s="2" t="str">
        <f>COMPLEX(COS(2*PI()*B4*1/'Input-Output'!C$5),SIN(2*PI()*B4*1/'Input-Output'!C$5))</f>
        <v>0.999992893921672+0.0037698947147527i</v>
      </c>
      <c r="D4" t="str">
        <f>IMPOWER($C4,-1)</f>
        <v>0.999992893921671-0.0037698947147527i</v>
      </c>
      <c r="E4" t="str">
        <f>IMPOWER($C4,-2)</f>
        <v>0.999971575787678-0.00753973585117112i</v>
      </c>
      <c r="F4" t="str">
        <f>IMPOWER($C4,-3)</f>
        <v>0.999936045900998-0.0113094698316825i</v>
      </c>
      <c r="G4" t="str">
        <f>IMPOWER($C4,-4)</f>
        <v>0.999886304766587-0.0150790430802369i</v>
      </c>
      <c r="H4" t="str">
        <f>IMPOWER($C4,-5)</f>
        <v>0.999822353091374-0.0188484020230688i</v>
      </c>
      <c r="M4">
        <f>'Input-Output'!M$14</f>
        <v>6.5150198641639427</v>
      </c>
      <c r="N4" t="str">
        <f t="shared" ref="N4:R4" si="0">IMPRODUCT(D4,N$3)</f>
        <v>-15.1586114870105+0.0571467754173329i</v>
      </c>
      <c r="O4" t="str">
        <f t="shared" si="0"/>
        <v>11.6465355172387-0.0878142974334973i</v>
      </c>
      <c r="P4" t="str">
        <f t="shared" si="0"/>
        <v>-2.95165649968404+0.0333838051678469i</v>
      </c>
      <c r="Q4" t="str">
        <f t="shared" si="0"/>
        <v>0</v>
      </c>
      <c r="R4" t="str">
        <f t="shared" si="0"/>
        <v>0</v>
      </c>
      <c r="S4" t="str">
        <f>IMSUM(M4:R4)</f>
        <v>0.0512873947081025+0.00271628315168251i</v>
      </c>
      <c r="U4">
        <v>1</v>
      </c>
      <c r="V4" t="str">
        <f>IMPRODUCT(D4,V$3)</f>
        <v>-0.999992893921671+0.0037698947147527i</v>
      </c>
      <c r="W4" t="str">
        <f t="shared" ref="W4:Z4" si="1">IMPRODUCT(E4,W$3)</f>
        <v>0</v>
      </c>
      <c r="X4" t="str">
        <f t="shared" si="1"/>
        <v>0</v>
      </c>
      <c r="Y4" t="str">
        <f t="shared" si="1"/>
        <v>0</v>
      </c>
      <c r="Z4" t="str">
        <f t="shared" si="1"/>
        <v>0</v>
      </c>
      <c r="AA4" t="str">
        <f>IMSUM(U4:Z4)</f>
        <v>7.10607832898891E-06+0.0037698947147527i</v>
      </c>
      <c r="AB4" t="str">
        <f>IMDIV(S4,AA4)</f>
        <v>0.746160769091205-13.6030569316829i</v>
      </c>
      <c r="AC4">
        <f>IMABS(AB4)</f>
        <v>13.623505928355483</v>
      </c>
      <c r="AD4">
        <f>IMARGUMENT(AB4)*180/PI()</f>
        <v>-86.860333435109396</v>
      </c>
    </row>
    <row r="5" spans="1:30" x14ac:dyDescent="0.25">
      <c r="A5">
        <f>A4+3/100</f>
        <v>2.0299999999999998</v>
      </c>
      <c r="B5">
        <f t="shared" ref="B5:B68" si="2">10^A5</f>
        <v>107.15193052376065</v>
      </c>
      <c r="C5" s="2" t="str">
        <f>COMPLEX(COS(2*PI()*B5*1/'Input-Output'!C$5),SIN(2*PI()*B5*1/'Input-Output'!C$5))</f>
        <v>0.999991841131864+0.00403951354797921i</v>
      </c>
      <c r="D5" t="str">
        <f t="shared" ref="D5:D68" si="3">IMPOWER($C5,-1)</f>
        <v>0.999991841131864-0.00403951354797921i</v>
      </c>
      <c r="E5" t="str">
        <f t="shared" ref="E5:E68" si="4">IMPOWER($C5,-2)</f>
        <v>0.999967364660592-0.00807896118024169i</v>
      </c>
      <c r="F5" t="str">
        <f t="shared" ref="F5:F68" si="5">IMPOWER($C5,-3)</f>
        <v>0.999926570985583-0.0121182769821463i</v>
      </c>
      <c r="G5" t="str">
        <f t="shared" ref="G5:G68" si="6">IMPOWER($C5,-4)</f>
        <v>0.999869460772497-0.016157395041203i</v>
      </c>
      <c r="H5" t="str">
        <f t="shared" ref="H5:H68" si="7">IMPOWER($C5,-5)</f>
        <v>0.999796034953245-0.0201962494481486i</v>
      </c>
      <c r="M5">
        <f>'Input-Output'!M$14</f>
        <v>6.5150198641639427</v>
      </c>
      <c r="N5" t="str">
        <f t="shared" ref="N5:N68" si="8">IMPRODUCT(D5,N$3)</f>
        <v>-15.1585955280654+0.0612338516028781i</v>
      </c>
      <c r="O5" t="str">
        <f t="shared" ref="O5:O68" si="9">IMPRODUCT(E5,O$3)</f>
        <v>11.6464864708034-0.0940945828924798i</v>
      </c>
      <c r="P5" t="str">
        <f t="shared" ref="P5:P68" si="10">IMPRODUCT(F5,P$3)</f>
        <v>-2.95162853119967+0.0357712787392255i</v>
      </c>
      <c r="Q5" t="str">
        <f t="shared" ref="Q5:Q68" si="11">IMPRODUCT(G5,Q$3)</f>
        <v>0</v>
      </c>
      <c r="R5" t="str">
        <f t="shared" ref="R5:R68" si="12">IMPRODUCT(H5,R$3)</f>
        <v>0</v>
      </c>
      <c r="S5" t="str">
        <f t="shared" ref="S5:S68" si="13">IMSUM(M5:R5)</f>
        <v>0.0512822757022726+0.0029105474496238i</v>
      </c>
      <c r="U5">
        <v>1</v>
      </c>
      <c r="V5" t="str">
        <f t="shared" ref="V5:V68" si="14">IMPRODUCT(D5,V$3)</f>
        <v>-0.999991841131864+0.00403951354797921i</v>
      </c>
      <c r="W5" t="str">
        <f t="shared" ref="W5:W68" si="15">IMPRODUCT(E5,W$3)</f>
        <v>0</v>
      </c>
      <c r="X5" t="str">
        <f t="shared" ref="X5:X68" si="16">IMPRODUCT(F5,X$3)</f>
        <v>0</v>
      </c>
      <c r="Y5" t="str">
        <f t="shared" ref="Y5:Y68" si="17">IMPRODUCT(G5,Y$3)</f>
        <v>0</v>
      </c>
      <c r="Z5" t="str">
        <f t="shared" ref="Z5:Z68" si="18">IMPRODUCT(H5,Z$3)</f>
        <v>0</v>
      </c>
      <c r="AA5" t="str">
        <f t="shared" ref="AA5:AA68" si="19">IMSUM(U5:Z5)</f>
        <v>8.15886813598787E-06+0.00403951354797921i</v>
      </c>
      <c r="AB5" t="str">
        <f t="shared" ref="AB5:AB68" si="20">IMDIV(S5,AA5)</f>
        <v>0.746157492523795-12.6936541473747i</v>
      </c>
      <c r="AC5">
        <f t="shared" ref="AC5:AC68" si="21">IMABS(AB5)</f>
        <v>12.715565524852298</v>
      </c>
      <c r="AD5">
        <f t="shared" ref="AD5:AD68" si="22">IMARGUMENT(AB5)*180/PI()</f>
        <v>-86.635914580777566</v>
      </c>
    </row>
    <row r="6" spans="1:30" x14ac:dyDescent="0.25">
      <c r="A6">
        <f t="shared" ref="A6:A69" si="23">A5+3/100</f>
        <v>2.0599999999999996</v>
      </c>
      <c r="B6">
        <f t="shared" si="2"/>
        <v>114.81536214968826</v>
      </c>
      <c r="C6" s="2" t="str">
        <f>COMPLEX(COS(2*PI()*B6*1/'Input-Output'!C$5),SIN(2*PI()*B6*1/'Input-Output'!C$5))</f>
        <v>0.99999063236789+0.00432841500641039i</v>
      </c>
      <c r="D6" t="str">
        <f t="shared" si="3"/>
        <v>0.99999063236789-0.00432841500641039i</v>
      </c>
      <c r="E6" t="str">
        <f t="shared" si="4"/>
        <v>0.999962529647065-0.00865674891882198i</v>
      </c>
      <c r="F6" t="str">
        <f t="shared" si="5"/>
        <v>0.999915692364036-0.0129849206447553i</v>
      </c>
      <c r="G6" t="str">
        <f t="shared" si="6"/>
        <v>0.999850121396313-0.0173128490947694i</v>
      </c>
      <c r="H6" t="str">
        <f t="shared" si="7"/>
        <v>0.999765817972385-0.0216404531839814i</v>
      </c>
      <c r="M6">
        <f>'Input-Output'!M$14</f>
        <v>6.5150198641639427</v>
      </c>
      <c r="N6" t="str">
        <f t="shared" si="8"/>
        <v>-15.1585772047518+0.0656132276894566i</v>
      </c>
      <c r="O6" t="str">
        <f t="shared" si="9"/>
        <v>11.646430158046-0.100823999589649i</v>
      </c>
      <c r="P6" t="str">
        <f t="shared" si="10"/>
        <v>-2.95159641919198+0.0383294767461239i</v>
      </c>
      <c r="Q6" t="str">
        <f t="shared" si="11"/>
        <v>0</v>
      </c>
      <c r="R6" t="str">
        <f t="shared" si="12"/>
        <v>0</v>
      </c>
      <c r="S6" t="str">
        <f t="shared" si="13"/>
        <v>0.0512763982661619+0.00311870484593151i</v>
      </c>
      <c r="U6">
        <v>1</v>
      </c>
      <c r="V6" t="str">
        <f t="shared" si="14"/>
        <v>-0.99999063236789+0.00432841500641039i</v>
      </c>
      <c r="W6" t="str">
        <f t="shared" si="15"/>
        <v>0</v>
      </c>
      <c r="X6" t="str">
        <f t="shared" si="16"/>
        <v>0</v>
      </c>
      <c r="Y6" t="str">
        <f t="shared" si="17"/>
        <v>0</v>
      </c>
      <c r="Z6" t="str">
        <f t="shared" si="18"/>
        <v>0</v>
      </c>
      <c r="AA6" t="str">
        <f t="shared" si="19"/>
        <v>9.36763211001335E-06+0.00432841500641039i</v>
      </c>
      <c r="AB6" t="str">
        <f t="shared" si="20"/>
        <v>0.746153730539282-11.8448458608028i</v>
      </c>
      <c r="AC6">
        <f t="shared" si="21"/>
        <v>11.868324180598327</v>
      </c>
      <c r="AD6">
        <f t="shared" si="22"/>
        <v>-86.395474871023083</v>
      </c>
    </row>
    <row r="7" spans="1:30" x14ac:dyDescent="0.25">
      <c r="A7">
        <f t="shared" si="23"/>
        <v>2.0899999999999994</v>
      </c>
      <c r="B7">
        <f t="shared" si="2"/>
        <v>123.026877081238</v>
      </c>
      <c r="C7" s="2" t="str">
        <f>COMPLEX(COS(2*PI()*B7*1/'Input-Output'!C$5),SIN(2*PI()*B7*1/'Input-Output'!C$5))</f>
        <v>0.999989244521756+0.00463797809483833i</v>
      </c>
      <c r="D7" t="str">
        <f t="shared" si="3"/>
        <v>0.999989244521756-0.00463797809483833i</v>
      </c>
      <c r="E7" t="str">
        <f t="shared" si="4"/>
        <v>0.999956978318383-0.00927585642233166i</v>
      </c>
      <c r="F7" t="str">
        <f t="shared" si="5"/>
        <v>0.99990320208396-0.0139135352172811i</v>
      </c>
      <c r="G7" t="str">
        <f t="shared" si="6"/>
        <v>0.999827916975264-0.0185509147187799i</v>
      </c>
      <c r="H7" t="str">
        <f t="shared" si="7"/>
        <v>0.99973112461175-0.0231878951723593i</v>
      </c>
      <c r="M7">
        <f>'Input-Output'!M$14</f>
        <v>6.5150198641639427</v>
      </c>
      <c r="N7" t="str">
        <f t="shared" si="8"/>
        <v>-15.1585561667819+0.0703058076234954i</v>
      </c>
      <c r="O7" t="str">
        <f t="shared" si="9"/>
        <v>11.6463655024615-0.108034662075665i</v>
      </c>
      <c r="P7" t="str">
        <f t="shared" si="10"/>
        <v>-2.95155954981766+0.0410706032910995i</v>
      </c>
      <c r="Q7" t="str">
        <f t="shared" si="11"/>
        <v>0</v>
      </c>
      <c r="R7" t="str">
        <f t="shared" si="12"/>
        <v>0</v>
      </c>
      <c r="S7" t="str">
        <f t="shared" si="13"/>
        <v>0.0512696500258829+0.0033417488389299i</v>
      </c>
      <c r="U7">
        <v>1</v>
      </c>
      <c r="V7" t="str">
        <f t="shared" si="14"/>
        <v>-0.999989244521756+0.00463797809483833i</v>
      </c>
      <c r="W7" t="str">
        <f t="shared" si="15"/>
        <v>0</v>
      </c>
      <c r="X7" t="str">
        <f t="shared" si="16"/>
        <v>0</v>
      </c>
      <c r="Y7" t="str">
        <f t="shared" si="17"/>
        <v>0</v>
      </c>
      <c r="Z7" t="str">
        <f t="shared" si="18"/>
        <v>0</v>
      </c>
      <c r="AA7" t="str">
        <f t="shared" si="19"/>
        <v>0.0000107554782440289+0.00463797809483833i</v>
      </c>
      <c r="AB7" t="str">
        <f t="shared" si="20"/>
        <v>0.746149411227348-11.0525801941957i</v>
      </c>
      <c r="AC7">
        <f t="shared" si="21"/>
        <v>11.077737489803683</v>
      </c>
      <c r="AD7">
        <f t="shared" si="22"/>
        <v>-86.137875268660636</v>
      </c>
    </row>
    <row r="8" spans="1:30" x14ac:dyDescent="0.25">
      <c r="A8">
        <f t="shared" si="23"/>
        <v>2.1199999999999992</v>
      </c>
      <c r="B8">
        <f t="shared" si="2"/>
        <v>131.8256738556405</v>
      </c>
      <c r="C8" s="2" t="str">
        <f>COMPLEX(COS(2*PI()*B8*1/'Input-Output'!C$5),SIN(2*PI()*B8*1/'Input-Output'!C$5))</f>
        <v>0.999987651061983+0.00496968042621152i</v>
      </c>
      <c r="D8" t="str">
        <f t="shared" si="3"/>
        <v>0.999987651061982-0.00496968042621152i</v>
      </c>
      <c r="E8" t="str">
        <f t="shared" si="4"/>
        <v>0.999950604552922-0.00993923811187193i</v>
      </c>
      <c r="F8" t="str">
        <f t="shared" si="5"/>
        <v>0.999888861387789-0.0149085503194616i</v>
      </c>
      <c r="G8" t="str">
        <f t="shared" si="6"/>
        <v>0.999802423091509-0.0198774943175235i</v>
      </c>
      <c r="H8" t="str">
        <f t="shared" si="7"/>
        <v>0.999691291798924-0.024845947383695i</v>
      </c>
      <c r="M8">
        <f>'Input-Output'!M$14</f>
        <v>6.5150198641639427</v>
      </c>
      <c r="N8" t="str">
        <f t="shared" si="8"/>
        <v>-15.1585320119726+0.0753339901247759i</v>
      </c>
      <c r="O8" t="str">
        <f t="shared" si="9"/>
        <v>11.6462912680656-0.115760980098886i</v>
      </c>
      <c r="P8" t="str">
        <f t="shared" si="10"/>
        <v>-2.95151721830132+0.0440077339262777i</v>
      </c>
      <c r="Q8" t="str">
        <f t="shared" si="11"/>
        <v>0</v>
      </c>
      <c r="R8" t="str">
        <f t="shared" si="12"/>
        <v>0</v>
      </c>
      <c r="S8" t="str">
        <f t="shared" si="13"/>
        <v>0.0512619019556224+0.00358074395216761i</v>
      </c>
      <c r="U8">
        <v>1</v>
      </c>
      <c r="V8" t="str">
        <f t="shared" si="14"/>
        <v>-0.999987651061982+0.00496968042621152i</v>
      </c>
      <c r="W8" t="str">
        <f t="shared" si="15"/>
        <v>0</v>
      </c>
      <c r="X8" t="str">
        <f t="shared" si="16"/>
        <v>0</v>
      </c>
      <c r="Y8" t="str">
        <f t="shared" si="17"/>
        <v>0</v>
      </c>
      <c r="Z8" t="str">
        <f t="shared" si="18"/>
        <v>0</v>
      </c>
      <c r="AA8" t="str">
        <f t="shared" si="19"/>
        <v>0.0000123489380180475+0.00496968042621152i</v>
      </c>
      <c r="AB8" t="str">
        <f t="shared" si="20"/>
        <v>0.746144452026138-10.3130751815973i</v>
      </c>
      <c r="AC8">
        <f t="shared" si="21"/>
        <v>10.340031491468853</v>
      </c>
      <c r="AD8">
        <f t="shared" si="22"/>
        <v>-85.861896825590563</v>
      </c>
    </row>
    <row r="9" spans="1:30" x14ac:dyDescent="0.25">
      <c r="A9">
        <f t="shared" si="23"/>
        <v>2.149999999999999</v>
      </c>
      <c r="B9">
        <f t="shared" si="2"/>
        <v>141.25375446227517</v>
      </c>
      <c r="C9" s="2" t="str">
        <f>COMPLEX(COS(2*PI()*B9*1/'Input-Output'!C$5),SIN(2*PI()*B9*1/'Input-Output'!C$5))</f>
        <v>0.999985821526417+0.00532510527003618i</v>
      </c>
      <c r="D9" t="str">
        <f t="shared" si="3"/>
        <v>0.999985821526417-0.00532510527003618i</v>
      </c>
      <c r="E9" t="str">
        <f t="shared" si="4"/>
        <v>0.999943286507726-0.0106500595363436i</v>
      </c>
      <c r="F9" t="str">
        <f t="shared" si="5"/>
        <v>0.999872396150091-0.0159747117994754i</v>
      </c>
      <c r="G9" t="str">
        <f t="shared" si="6"/>
        <v>0.999773152463745-0.0212989110685487i</v>
      </c>
      <c r="H9" t="str">
        <f t="shared" si="7"/>
        <v>0.999645558262936-0.0266225063655261i</v>
      </c>
      <c r="M9">
        <f>'Input-Output'!M$14</f>
        <v>6.5150198641639427</v>
      </c>
      <c r="N9" t="str">
        <f t="shared" si="8"/>
        <v>-15.1585042785567+0.0807217755311704i</v>
      </c>
      <c r="O9" t="str">
        <f t="shared" si="9"/>
        <v>11.6462060357697-0.12403982238498i</v>
      </c>
      <c r="P9" t="str">
        <f t="shared" si="10"/>
        <v>-2.9514686154671+0.0471548776612152i</v>
      </c>
      <c r="Q9" t="str">
        <f t="shared" si="11"/>
        <v>0</v>
      </c>
      <c r="R9" t="str">
        <f t="shared" si="12"/>
        <v>0</v>
      </c>
      <c r="S9" t="str">
        <f t="shared" si="13"/>
        <v>0.0512530059098419+0.00383683080740559i</v>
      </c>
      <c r="U9">
        <v>1</v>
      </c>
      <c r="V9" t="str">
        <f t="shared" si="14"/>
        <v>-0.999985821526417+0.00532510527003618i</v>
      </c>
      <c r="W9" t="str">
        <f t="shared" si="15"/>
        <v>0</v>
      </c>
      <c r="X9" t="str">
        <f t="shared" si="16"/>
        <v>0</v>
      </c>
      <c r="Y9" t="str">
        <f t="shared" si="17"/>
        <v>0</v>
      </c>
      <c r="Z9" t="str">
        <f t="shared" si="18"/>
        <v>0</v>
      </c>
      <c r="AA9" t="str">
        <f t="shared" si="19"/>
        <v>0.000014178473582982+0.00532510527003618i</v>
      </c>
      <c r="AB9" t="str">
        <f t="shared" si="20"/>
        <v>0.746138758138346-9.62280071522835i</v>
      </c>
      <c r="AC9">
        <f t="shared" si="21"/>
        <v>9.6516846535408263</v>
      </c>
      <c r="AD9">
        <f t="shared" si="22"/>
        <v>-85.566235323007035</v>
      </c>
    </row>
    <row r="10" spans="1:30" x14ac:dyDescent="0.25">
      <c r="A10">
        <f t="shared" si="23"/>
        <v>2.1799999999999988</v>
      </c>
      <c r="B10">
        <f t="shared" si="2"/>
        <v>151.35612484362048</v>
      </c>
      <c r="C10" s="2" t="str">
        <f>COMPLEX(COS(2*PI()*B10*1/'Input-Output'!C$5),SIN(2*PI()*B10*1/'Input-Output'!C$5))</f>
        <v>0.999983720939908+0.00570594910395659i</v>
      </c>
      <c r="D10" t="str">
        <f t="shared" si="3"/>
        <v>0.999983720939907-0.00570594910395659i</v>
      </c>
      <c r="E10" t="str">
        <f t="shared" si="4"/>
        <v>0.999934884289645-0.0114117124329365i</v>
      </c>
      <c r="F10" t="str">
        <f t="shared" si="5"/>
        <v>0.999853491639244-0.0171171042180115i</v>
      </c>
      <c r="G10" t="str">
        <f t="shared" si="6"/>
        <v>0.999739545638694-0.0228219387023501i</v>
      </c>
      <c r="H10" t="str">
        <f t="shared" si="7"/>
        <v>0.999593049997864-0.0285260301472656i</v>
      </c>
      <c r="M10">
        <f>'Input-Output'!M$14</f>
        <v>6.5150198641639427</v>
      </c>
      <c r="N10" t="str">
        <f t="shared" si="8"/>
        <v>-15.1584724363557+0.086494880270928i</v>
      </c>
      <c r="O10" t="str">
        <f t="shared" si="9"/>
        <v>11.6461081762568-0.13291069204444i</v>
      </c>
      <c r="P10" t="str">
        <f t="shared" si="10"/>
        <v>-2.95141281227595+0.0505270433323942i</v>
      </c>
      <c r="Q10" t="str">
        <f t="shared" si="11"/>
        <v>0</v>
      </c>
      <c r="R10" t="str">
        <f t="shared" si="12"/>
        <v>0</v>
      </c>
      <c r="S10" t="str">
        <f t="shared" si="13"/>
        <v>0.0512427917890923+0.0041112315588822i</v>
      </c>
      <c r="U10">
        <v>1</v>
      </c>
      <c r="V10" t="str">
        <f t="shared" si="14"/>
        <v>-0.999983720939907+0.00570594910395659i</v>
      </c>
      <c r="W10" t="str">
        <f t="shared" si="15"/>
        <v>0</v>
      </c>
      <c r="X10" t="str">
        <f t="shared" si="16"/>
        <v>0</v>
      </c>
      <c r="Y10" t="str">
        <f t="shared" si="17"/>
        <v>0</v>
      </c>
      <c r="Z10" t="str">
        <f t="shared" si="18"/>
        <v>0</v>
      </c>
      <c r="AA10" t="str">
        <f t="shared" si="19"/>
        <v>0.0000162790600930496+0.00570594910395659i</v>
      </c>
      <c r="AB10" t="str">
        <f t="shared" si="20"/>
        <v>0.746132220736067-8.97846169400801i</v>
      </c>
      <c r="AC10">
        <f t="shared" si="21"/>
        <v>9.0094110618613534</v>
      </c>
      <c r="AD10">
        <f t="shared" si="22"/>
        <v>-85.249495609072738</v>
      </c>
    </row>
    <row r="11" spans="1:30" x14ac:dyDescent="0.25">
      <c r="A11">
        <f t="shared" si="23"/>
        <v>2.2099999999999986</v>
      </c>
      <c r="B11">
        <f t="shared" si="2"/>
        <v>162.18100973589259</v>
      </c>
      <c r="C11" s="2" t="str">
        <f>COMPLEX(COS(2*PI()*B11*1/'Input-Output'!C$5),SIN(2*PI()*B11*1/'Input-Output'!C$5))</f>
        <v>0.999981309145713+0.00611402970429017i</v>
      </c>
      <c r="D11" t="str">
        <f t="shared" si="3"/>
        <v>0.999981309145714-0.00611402970429017i</v>
      </c>
      <c r="E11" t="str">
        <f t="shared" si="4"/>
        <v>0.999925237281551-0.0122278308557037i</v>
      </c>
      <c r="F11" t="str">
        <f t="shared" si="5"/>
        <v>0.999831786503573-0.0183411749099078i</v>
      </c>
      <c r="G11" t="str">
        <f t="shared" si="6"/>
        <v>0.99970096030513-0.0244538333396565i</v>
      </c>
      <c r="H11" t="str">
        <f t="shared" si="7"/>
        <v>0.999532763576729-0.0305655776433338i</v>
      </c>
      <c r="M11">
        <f>'Input-Output'!M$14</f>
        <v>6.5150198641639427</v>
      </c>
      <c r="N11" t="str">
        <f t="shared" si="8"/>
        <v>-15.1584358766447+0.0926808595048237i</v>
      </c>
      <c r="O11" t="str">
        <f t="shared" si="9"/>
        <v>11.6459958188407-0.14241591441993i</v>
      </c>
      <c r="P11" t="str">
        <f t="shared" si="10"/>
        <v>-2.95134874207361+0.0541403106294571i</v>
      </c>
      <c r="Q11" t="str">
        <f t="shared" si="11"/>
        <v>0</v>
      </c>
      <c r="R11" t="str">
        <f t="shared" si="12"/>
        <v>0</v>
      </c>
      <c r="S11" t="str">
        <f t="shared" si="13"/>
        <v>0.0512310642863314+0.00440525571435079i</v>
      </c>
      <c r="U11">
        <v>1</v>
      </c>
      <c r="V11" t="str">
        <f t="shared" si="14"/>
        <v>-0.999981309145714+0.00611402970429017i</v>
      </c>
      <c r="W11" t="str">
        <f t="shared" si="15"/>
        <v>0</v>
      </c>
      <c r="X11" t="str">
        <f t="shared" si="16"/>
        <v>0</v>
      </c>
      <c r="Y11" t="str">
        <f t="shared" si="17"/>
        <v>0</v>
      </c>
      <c r="Z11" t="str">
        <f t="shared" si="18"/>
        <v>0</v>
      </c>
      <c r="AA11" t="str">
        <f t="shared" si="19"/>
        <v>0.0000186908542859632+0.00611402970429017i</v>
      </c>
      <c r="AB11" t="str">
        <f t="shared" si="20"/>
        <v>0.746124714860901-8.37698229402911i</v>
      </c>
      <c r="AC11">
        <f t="shared" si="21"/>
        <v>8.4101447338677513</v>
      </c>
      <c r="AD11">
        <f t="shared" si="22"/>
        <v>-84.910185631159848</v>
      </c>
    </row>
    <row r="12" spans="1:30" x14ac:dyDescent="0.25">
      <c r="A12">
        <f t="shared" si="23"/>
        <v>2.2399999999999984</v>
      </c>
      <c r="B12">
        <f t="shared" si="2"/>
        <v>173.78008287493708</v>
      </c>
      <c r="C12" s="2" t="str">
        <f>COMPLEX(COS(2*PI()*B12*1/'Input-Output'!C$5),SIN(2*PI()*B12*1/'Input-Output'!C$5))</f>
        <v>0.999978540037866+0.00655129481380302i</v>
      </c>
      <c r="D12" t="str">
        <f t="shared" si="3"/>
        <v>0.999978540037867-0.00655129481380302i</v>
      </c>
      <c r="E12" t="str">
        <f t="shared" si="4"/>
        <v>0.999914161072526-0.0131023084465288i</v>
      </c>
      <c r="F12" t="str">
        <f t="shared" si="5"/>
        <v>0.999806865867118-0.0196527597291683i</v>
      </c>
      <c r="G12" t="str">
        <f t="shared" si="6"/>
        <v>0.999656659026745-0.0262023675168486i</v>
      </c>
      <c r="H12" t="str">
        <f t="shared" si="7"/>
        <v>0.999463546998274-0.0327508507008995i</v>
      </c>
      <c r="M12">
        <f>'Input-Output'!M$14</f>
        <v>6.5150198641639427</v>
      </c>
      <c r="N12" t="str">
        <f t="shared" si="8"/>
        <v>-15.1583939005164+0.0993092385185345i</v>
      </c>
      <c r="O12" t="str">
        <f t="shared" si="9"/>
        <v>11.6458668157121-0.15260083823894i</v>
      </c>
      <c r="P12" t="str">
        <f t="shared" si="10"/>
        <v>-2.95127518021046+0.0580119060905137i</v>
      </c>
      <c r="Q12" t="str">
        <f t="shared" si="11"/>
        <v>0</v>
      </c>
      <c r="R12" t="str">
        <f t="shared" si="12"/>
        <v>0</v>
      </c>
      <c r="S12" t="str">
        <f t="shared" si="13"/>
        <v>0.0512175991491834+0.00472030637010821i</v>
      </c>
      <c r="U12">
        <v>1</v>
      </c>
      <c r="V12" t="str">
        <f t="shared" si="14"/>
        <v>-0.999978540037867+0.00655129481380302i</v>
      </c>
      <c r="W12" t="str">
        <f t="shared" si="15"/>
        <v>0</v>
      </c>
      <c r="X12" t="str">
        <f t="shared" si="16"/>
        <v>0</v>
      </c>
      <c r="Y12" t="str">
        <f t="shared" si="17"/>
        <v>0</v>
      </c>
      <c r="Z12" t="str">
        <f t="shared" si="18"/>
        <v>0</v>
      </c>
      <c r="AA12" t="str">
        <f t="shared" si="19"/>
        <v>0.0000214599621329858+0.00655129481380302i</v>
      </c>
      <c r="AB12" t="str">
        <f t="shared" si="20"/>
        <v>0.746116097057178-7.81549128549617i</v>
      </c>
      <c r="AC12">
        <f t="shared" si="21"/>
        <v>7.8510249817431097</v>
      </c>
      <c r="AD12">
        <f t="shared" si="22"/>
        <v>-84.546710162502109</v>
      </c>
    </row>
    <row r="13" spans="1:30" x14ac:dyDescent="0.25">
      <c r="A13">
        <f t="shared" si="23"/>
        <v>2.2699999999999982</v>
      </c>
      <c r="B13">
        <f t="shared" si="2"/>
        <v>186.208713666286</v>
      </c>
      <c r="C13" s="2" t="str">
        <f>COMPLEX(COS(2*PI()*B13*1/'Input-Output'!C$5),SIN(2*PI()*B13*1/'Input-Output'!C$5))</f>
        <v>0.999975360679815+0.00701983142768978i</v>
      </c>
      <c r="D13" t="str">
        <f t="shared" si="3"/>
        <v>0.999975360679816-0.00701983142768979i</v>
      </c>
      <c r="E13" t="str">
        <f t="shared" si="4"/>
        <v>0.999901443933454-0.0140393169276312i</v>
      </c>
      <c r="F13" t="str">
        <f t="shared" si="5"/>
        <v>0.999778253403433-0.0210581105891227i</v>
      </c>
      <c r="G13" t="str">
        <f t="shared" si="6"/>
        <v>0.999605795160413-0.0280758665355557i</v>
      </c>
      <c r="H13" t="str">
        <f t="shared" si="7"/>
        <v>0.999384077702902-0.0350922389414585i</v>
      </c>
      <c r="M13">
        <f>'Input-Output'!M$14</f>
        <v>6.5150198641639427</v>
      </c>
      <c r="N13" t="str">
        <f t="shared" si="8"/>
        <v>-15.1583457055205+0.106411653486201i</v>
      </c>
      <c r="O13" t="str">
        <f t="shared" si="9"/>
        <v>11.6457187008902-0.16351405099353i</v>
      </c>
      <c r="P13" t="str">
        <f t="shared" si="10"/>
        <v>-2.95119072064452+0.0621602843964315i</v>
      </c>
      <c r="Q13" t="str">
        <f t="shared" si="11"/>
        <v>0</v>
      </c>
      <c r="R13" t="str">
        <f t="shared" si="12"/>
        <v>0</v>
      </c>
      <c r="S13" t="str">
        <f t="shared" si="13"/>
        <v>0.0512021388891228+0.0050578868891025i</v>
      </c>
      <c r="U13">
        <v>1</v>
      </c>
      <c r="V13" t="str">
        <f t="shared" si="14"/>
        <v>-0.999975360679816+0.00701983142768979i</v>
      </c>
      <c r="W13" t="str">
        <f t="shared" si="15"/>
        <v>0</v>
      </c>
      <c r="X13" t="str">
        <f t="shared" si="16"/>
        <v>0</v>
      </c>
      <c r="Y13" t="str">
        <f t="shared" si="17"/>
        <v>0</v>
      </c>
      <c r="Z13" t="str">
        <f t="shared" si="18"/>
        <v>0</v>
      </c>
      <c r="AA13" t="str">
        <f t="shared" si="19"/>
        <v>0.0000246393201840389+0.00701983142768979i</v>
      </c>
      <c r="AB13" t="str">
        <f t="shared" si="20"/>
        <v>0.74610620261631-7.2913083265234i</v>
      </c>
      <c r="AC13">
        <f t="shared" si="21"/>
        <v>7.3293827555949065</v>
      </c>
      <c r="AD13">
        <f t="shared" si="22"/>
        <v>-84.157364229428879</v>
      </c>
    </row>
    <row r="14" spans="1:30" x14ac:dyDescent="0.25">
      <c r="A14">
        <f t="shared" si="23"/>
        <v>2.299999999999998</v>
      </c>
      <c r="B14">
        <f t="shared" si="2"/>
        <v>199.52623149688711</v>
      </c>
      <c r="C14" s="2" t="str">
        <f>COMPLEX(COS(2*PI()*B14*1/'Input-Output'!C$5),SIN(2*PI()*B14*1/'Input-Output'!C$5))</f>
        <v>0.99997171029251+0.00752187574157809i</v>
      </c>
      <c r="D14" t="str">
        <f t="shared" si="3"/>
        <v>0.999971710292511-0.0075218757415781i</v>
      </c>
      <c r="E14" t="str">
        <f t="shared" si="4"/>
        <v>0.999886842770657-0.0150433258998272i</v>
      </c>
      <c r="F14" t="str">
        <f t="shared" si="5"/>
        <v>0.999745402236194-0.0225639249154975i</v>
      </c>
      <c r="G14" t="str">
        <f t="shared" si="6"/>
        <v>0.999547396691745-0.0300832472774965i</v>
      </c>
      <c r="H14" t="str">
        <f t="shared" si="7"/>
        <v>0.999292837340346-0.0376008675469639i</v>
      </c>
      <c r="M14">
        <f>'Input-Output'!M$14</f>
        <v>6.5150198641639427</v>
      </c>
      <c r="N14" t="str">
        <f t="shared" si="8"/>
        <v>-15.1582903703243+0.114022002269431i</v>
      </c>
      <c r="O14" t="str">
        <f t="shared" si="9"/>
        <v>11.6455486430953-0.175207609528027i</v>
      </c>
      <c r="P14" t="str">
        <f t="shared" si="10"/>
        <v>-2.95109374908149+0.0666052153117449i</v>
      </c>
      <c r="Q14" t="str">
        <f t="shared" si="11"/>
        <v>0</v>
      </c>
      <c r="R14" t="str">
        <f t="shared" si="12"/>
        <v>0</v>
      </c>
      <c r="S14" t="str">
        <f t="shared" si="13"/>
        <v>0.0511843878534521+0.00541960805314891i</v>
      </c>
      <c r="U14">
        <v>1</v>
      </c>
      <c r="V14" t="str">
        <f t="shared" si="14"/>
        <v>-0.999971710292511+0.0075218757415781i</v>
      </c>
      <c r="W14" t="str">
        <f t="shared" si="15"/>
        <v>0</v>
      </c>
      <c r="X14" t="str">
        <f t="shared" si="16"/>
        <v>0</v>
      </c>
      <c r="Y14" t="str">
        <f t="shared" si="17"/>
        <v>0</v>
      </c>
      <c r="Z14" t="str">
        <f t="shared" si="18"/>
        <v>0</v>
      </c>
      <c r="AA14" t="str">
        <f t="shared" si="19"/>
        <v>0.0000282897074890265+0.0075218757415781i</v>
      </c>
      <c r="AB14" t="str">
        <f t="shared" si="20"/>
        <v>0.746094842438228-6.80193116801825i</v>
      </c>
      <c r="AC14">
        <f t="shared" si="21"/>
        <v>6.8427279010911306</v>
      </c>
      <c r="AD14">
        <f t="shared" si="22"/>
        <v>-83.740326250528227</v>
      </c>
    </row>
    <row r="15" spans="1:30" x14ac:dyDescent="0.25">
      <c r="A15">
        <f t="shared" si="23"/>
        <v>2.3299999999999979</v>
      </c>
      <c r="B15">
        <f t="shared" si="2"/>
        <v>213.79620895022225</v>
      </c>
      <c r="C15" s="2" t="str">
        <f>COMPLEX(COS(2*PI()*B15*1/'Input-Output'!C$5),SIN(2*PI()*B15*1/'Input-Output'!C$5))</f>
        <v>0.999967519092584+0.00805982380842084i</v>
      </c>
      <c r="D15" t="str">
        <f t="shared" si="3"/>
        <v>0.999967519092584-0.00805982380842084i</v>
      </c>
      <c r="E15" t="str">
        <f t="shared" si="4"/>
        <v>0.999870078480354-0.0161191240360599i</v>
      </c>
      <c r="F15" t="str">
        <f t="shared" si="5"/>
        <v>0.99970768449323-0.024177377136148i</v>
      </c>
      <c r="G15" t="str">
        <f t="shared" si="6"/>
        <v>0.99948034768062-0.0322340596299395i</v>
      </c>
      <c r="H15" t="str">
        <f t="shared" si="7"/>
        <v>0.999188082810736-0.040288648140718i</v>
      </c>
      <c r="M15">
        <f>'Input-Output'!M$14</f>
        <v>6.5150198641639427</v>
      </c>
      <c r="N15" t="str">
        <f t="shared" si="8"/>
        <v>-15.1582268371015+0.122176605962141i</v>
      </c>
      <c r="O15" t="str">
        <f t="shared" si="9"/>
        <v>11.645353391643-0.18773728687725i</v>
      </c>
      <c r="P15" t="str">
        <f t="shared" si="10"/>
        <v>-2.95098241213986+0.0713678766374715i</v>
      </c>
      <c r="Q15" t="str">
        <f t="shared" si="11"/>
        <v>0</v>
      </c>
      <c r="R15" t="str">
        <f t="shared" si="12"/>
        <v>0</v>
      </c>
      <c r="S15" t="str">
        <f t="shared" si="13"/>
        <v>0.0511640065655836+0.0058071957223625i</v>
      </c>
      <c r="U15">
        <v>1</v>
      </c>
      <c r="V15" t="str">
        <f t="shared" si="14"/>
        <v>-0.999967519092584+0.00805982380842084i</v>
      </c>
      <c r="W15" t="str">
        <f t="shared" si="15"/>
        <v>0</v>
      </c>
      <c r="X15" t="str">
        <f t="shared" si="16"/>
        <v>0</v>
      </c>
      <c r="Y15" t="str">
        <f t="shared" si="17"/>
        <v>0</v>
      </c>
      <c r="Z15" t="str">
        <f t="shared" si="18"/>
        <v>0</v>
      </c>
      <c r="AA15" t="str">
        <f t="shared" si="19"/>
        <v>0.0000324809074160326+0.00805982380842084i</v>
      </c>
      <c r="AB15" t="str">
        <f t="shared" si="20"/>
        <v>0.746081799419993-6.34502370862021i</v>
      </c>
      <c r="AC15">
        <f t="shared" si="21"/>
        <v>6.3887372707271615</v>
      </c>
      <c r="AD15">
        <f t="shared" si="22"/>
        <v>-83.29365090789949</v>
      </c>
    </row>
    <row r="16" spans="1:30" x14ac:dyDescent="0.25">
      <c r="A16">
        <f t="shared" si="23"/>
        <v>2.3599999999999977</v>
      </c>
      <c r="B16">
        <f t="shared" si="2"/>
        <v>229.08676527677622</v>
      </c>
      <c r="C16" s="2" t="str">
        <f>COMPLEX(COS(2*PI()*B16*1/'Input-Output'!C$5),SIN(2*PI()*B16*1/'Input-Output'!C$5))</f>
        <v>0.999962706958431+0.00863624295438008i</v>
      </c>
      <c r="D16" t="str">
        <f t="shared" si="3"/>
        <v>0.999962706958431-0.00863624295438008i</v>
      </c>
      <c r="E16" t="str">
        <f t="shared" si="4"/>
        <v>0.999850830615266-0.0172718417652252i</v>
      </c>
      <c r="F16" t="str">
        <f t="shared" si="5"/>
        <v>0.999664379314923-0.0259061523370444i</v>
      </c>
      <c r="G16" t="str">
        <f t="shared" si="6"/>
        <v>0.999403366964074-0.0345385306704316i</v>
      </c>
      <c r="H16" t="str">
        <f t="shared" si="7"/>
        <v>0.999067813030609-0.0431683329100988i</v>
      </c>
      <c r="M16">
        <f>'Input-Output'!M$14</f>
        <v>6.5150198641639427</v>
      </c>
      <c r="N16" t="str">
        <f t="shared" si="8"/>
        <v>-15.1581538913111+0.130914381940732i</v>
      </c>
      <c r="O16" t="str">
        <f t="shared" si="9"/>
        <v>11.6451292143266-0.201162836461996i</v>
      </c>
      <c r="P16" t="str">
        <f t="shared" si="10"/>
        <v>-2.95085458195358+0.0764709535583765i</v>
      </c>
      <c r="Q16" t="str">
        <f t="shared" si="11"/>
        <v>0</v>
      </c>
      <c r="R16" t="str">
        <f t="shared" si="12"/>
        <v>0</v>
      </c>
      <c r="S16" t="str">
        <f t="shared" si="13"/>
        <v>0.0511406052258625+0.00622249903711249i</v>
      </c>
      <c r="U16">
        <v>1</v>
      </c>
      <c r="V16" t="str">
        <f t="shared" si="14"/>
        <v>-0.999962706958431+0.00863624295438008i</v>
      </c>
      <c r="W16" t="str">
        <f t="shared" si="15"/>
        <v>0</v>
      </c>
      <c r="X16" t="str">
        <f t="shared" si="16"/>
        <v>0</v>
      </c>
      <c r="Y16" t="str">
        <f t="shared" si="17"/>
        <v>0</v>
      </c>
      <c r="Z16" t="str">
        <f t="shared" si="18"/>
        <v>0</v>
      </c>
      <c r="AA16" t="str">
        <f t="shared" si="19"/>
        <v>0.0000372930415689643+0.00863624295438008i</v>
      </c>
      <c r="AB16" t="str">
        <f t="shared" si="20"/>
        <v>0.746066824309178-5.91840484279651i</v>
      </c>
      <c r="AC16">
        <f t="shared" si="21"/>
        <v>5.9652436320381712</v>
      </c>
      <c r="AD16">
        <f t="shared" si="22"/>
        <v>-82.815261780765553</v>
      </c>
    </row>
    <row r="17" spans="1:30" x14ac:dyDescent="0.25">
      <c r="A17">
        <f t="shared" si="23"/>
        <v>2.3899999999999975</v>
      </c>
      <c r="B17">
        <f t="shared" si="2"/>
        <v>245.4708915685018</v>
      </c>
      <c r="C17" s="2" t="str">
        <f>COMPLEX(COS(2*PI()*B17*1/'Input-Output'!C$5),SIN(2*PI()*B17*1/'Input-Output'!C$5))</f>
        <v>0.999957181898695+0.00925388400725226i</v>
      </c>
      <c r="D17" t="str">
        <f t="shared" si="3"/>
        <v>0.999957181898696-0.00925388400725227i</v>
      </c>
      <c r="E17" t="str">
        <f t="shared" si="4"/>
        <v>0.999828731261561-0.0185069755470188i</v>
      </c>
      <c r="F17" t="str">
        <f t="shared" si="5"/>
        <v>0.999614659088622-0.0277584822196776i</v>
      </c>
      <c r="G17" t="str">
        <f t="shared" si="6"/>
        <v>0.999314983712205-0.037007611761329i</v>
      </c>
      <c r="H17" t="str">
        <f t="shared" si="7"/>
        <v>0.998929730795373-0.0462535721116415i</v>
      </c>
      <c r="M17">
        <f>'Input-Output'!M$14</f>
        <v>6.5150198641639427</v>
      </c>
      <c r="N17" t="str">
        <f t="shared" si="8"/>
        <v>-15.158070138482+0.140277029231355i</v>
      </c>
      <c r="O17" t="str">
        <f t="shared" si="9"/>
        <v>11.6448718261027-0.215548274814951i</v>
      </c>
      <c r="P17" t="str">
        <f t="shared" si="10"/>
        <v>-2.95070781553813+0.0819387447836711i</v>
      </c>
      <c r="Q17" t="str">
        <f t="shared" si="11"/>
        <v>0</v>
      </c>
      <c r="R17" t="str">
        <f t="shared" si="12"/>
        <v>0</v>
      </c>
      <c r="S17" t="str">
        <f t="shared" si="13"/>
        <v>0.0511137362465126+0.00666749920007507i</v>
      </c>
      <c r="U17">
        <v>1</v>
      </c>
      <c r="V17" t="str">
        <f t="shared" si="14"/>
        <v>-0.999957181898696+0.00925388400725227i</v>
      </c>
      <c r="W17" t="str">
        <f t="shared" si="15"/>
        <v>0</v>
      </c>
      <c r="X17" t="str">
        <f t="shared" si="16"/>
        <v>0</v>
      </c>
      <c r="Y17" t="str">
        <f t="shared" si="17"/>
        <v>0</v>
      </c>
      <c r="Z17" t="str">
        <f t="shared" si="18"/>
        <v>0</v>
      </c>
      <c r="AA17" t="str">
        <f t="shared" si="19"/>
        <v>0.0000428181013040208+0.00925388400725227i</v>
      </c>
      <c r="AB17" t="str">
        <f t="shared" si="20"/>
        <v>0.746049630947796-5.52003804865114i</v>
      </c>
      <c r="AC17">
        <f t="shared" si="21"/>
        <v>5.5702253195354343</v>
      </c>
      <c r="AD17">
        <f t="shared" si="22"/>
        <v>-82.302943784151978</v>
      </c>
    </row>
    <row r="18" spans="1:30" x14ac:dyDescent="0.25">
      <c r="A18">
        <f t="shared" si="23"/>
        <v>2.4199999999999973</v>
      </c>
      <c r="B18">
        <f t="shared" si="2"/>
        <v>263.0267991895368</v>
      </c>
      <c r="C18" s="2" t="str">
        <f>COMPLEX(COS(2*PI()*B18*1/'Input-Output'!C$5),SIN(2*PI()*B18*1/'Input-Output'!C$5))</f>
        <v>0.999950838293899+0.00991569439464599i</v>
      </c>
      <c r="D18" t="str">
        <f t="shared" si="3"/>
        <v>0.9999508382939-0.009915694394646i</v>
      </c>
      <c r="E18" t="str">
        <f t="shared" si="4"/>
        <v>0.999803358009345-0.0198304138443848i</v>
      </c>
      <c r="F18" t="str">
        <f t="shared" si="5"/>
        <v>0.9995575736471-0.029743183500169i</v>
      </c>
      <c r="G18" t="str">
        <f t="shared" si="6"/>
        <v>0.999213509373522-0.0396530287046618i</v>
      </c>
      <c r="H18" t="str">
        <f t="shared" si="7"/>
        <v>0.998771199018185-0.0495589750880682i</v>
      </c>
      <c r="M18">
        <f>'Input-Output'!M$14</f>
        <v>6.5150198641639427</v>
      </c>
      <c r="N18" t="str">
        <f t="shared" si="8"/>
        <v>-15.1579739775581+0.150309227061508i</v>
      </c>
      <c r="O18" t="str">
        <f t="shared" si="9"/>
        <v>11.6445763072197-0.230962184078328i</v>
      </c>
      <c r="P18" t="str">
        <f t="shared" si="10"/>
        <v>-2.95053930814689+0.0877972758952435i</v>
      </c>
      <c r="Q18" t="str">
        <f t="shared" si="11"/>
        <v>0</v>
      </c>
      <c r="R18" t="str">
        <f t="shared" si="12"/>
        <v>0</v>
      </c>
      <c r="S18" t="str">
        <f t="shared" si="13"/>
        <v>0.0510828856786518+0.00714431887842351i</v>
      </c>
      <c r="U18">
        <v>1</v>
      </c>
      <c r="V18" t="str">
        <f t="shared" si="14"/>
        <v>-0.9999508382939+0.009915694394646i</v>
      </c>
      <c r="W18" t="str">
        <f t="shared" si="15"/>
        <v>0</v>
      </c>
      <c r="X18" t="str">
        <f t="shared" si="16"/>
        <v>0</v>
      </c>
      <c r="Y18" t="str">
        <f t="shared" si="17"/>
        <v>0</v>
      </c>
      <c r="Z18" t="str">
        <f t="shared" si="18"/>
        <v>0</v>
      </c>
      <c r="AA18" t="str">
        <f t="shared" si="19"/>
        <v>0.0000491617061000316+0.009915694394646i</v>
      </c>
      <c r="AB18" t="str">
        <f t="shared" si="20"/>
        <v>0.746029890811782-5.148021665934i</v>
      </c>
      <c r="AC18">
        <f t="shared" si="21"/>
        <v>5.2017965810775912</v>
      </c>
      <c r="AD18">
        <f t="shared" si="22"/>
        <v>-81.754335471562996</v>
      </c>
    </row>
    <row r="19" spans="1:30" x14ac:dyDescent="0.25">
      <c r="A19">
        <f t="shared" si="23"/>
        <v>2.4499999999999971</v>
      </c>
      <c r="B19">
        <f t="shared" si="2"/>
        <v>281.83829312644355</v>
      </c>
      <c r="C19" s="2" t="str">
        <f>COMPLEX(COS(2*PI()*B19*1/'Input-Output'!C$5),SIN(2*PI()*B19*1/'Input-Output'!C$5))</f>
        <v>0.999943554877622+0.0106248321730073i</v>
      </c>
      <c r="D19" t="str">
        <f t="shared" si="3"/>
        <v>0.999943554877622-0.0106248321730073i</v>
      </c>
      <c r="E19" t="str">
        <f t="shared" si="4"/>
        <v>0.99977422588259-0.0212484649061101i</v>
      </c>
      <c r="F19" t="str">
        <f t="shared" si="5"/>
        <v>0.999492032130498-0.0318696988948089i</v>
      </c>
      <c r="G19" t="str">
        <f t="shared" si="6"/>
        <v>0.999097005478267-0.0424873351053992i</v>
      </c>
      <c r="H19" t="str">
        <f t="shared" si="7"/>
        <v>0.998589190520551-0.0531001749103304i</v>
      </c>
      <c r="M19">
        <f>'Input-Output'!M$14</f>
        <v>6.5150198641639427</v>
      </c>
      <c r="N19" t="str">
        <f t="shared" si="8"/>
        <v>-15.1578635702959+0.161058847522093i</v>
      </c>
      <c r="O19" t="str">
        <f t="shared" si="9"/>
        <v>11.6442370092265-0.247478035584039i</v>
      </c>
      <c r="P19" t="str">
        <f t="shared" si="10"/>
        <v>-2.95034583973031+0.0940744203306272i</v>
      </c>
      <c r="Q19" t="str">
        <f t="shared" si="11"/>
        <v>0</v>
      </c>
      <c r="R19" t="str">
        <f t="shared" si="12"/>
        <v>0</v>
      </c>
      <c r="S19" t="str">
        <f t="shared" si="13"/>
        <v>0.0510474633642333+0.00765523226868121i</v>
      </c>
      <c r="U19">
        <v>1</v>
      </c>
      <c r="V19" t="str">
        <f t="shared" si="14"/>
        <v>-0.999943554877622+0.0106248321730073i</v>
      </c>
      <c r="W19" t="str">
        <f t="shared" si="15"/>
        <v>0</v>
      </c>
      <c r="X19" t="str">
        <f t="shared" si="16"/>
        <v>0</v>
      </c>
      <c r="Y19" t="str">
        <f t="shared" si="17"/>
        <v>0</v>
      </c>
      <c r="Z19" t="str">
        <f t="shared" si="18"/>
        <v>0</v>
      </c>
      <c r="AA19" t="str">
        <f t="shared" si="19"/>
        <v>0.0000564451223780127+0.0106248321730073i</v>
      </c>
      <c r="AB19" t="str">
        <f t="shared" si="20"/>
        <v>0.746007226740698-4.8005798175905i</v>
      </c>
      <c r="AC19">
        <f t="shared" si="21"/>
        <v>4.8581985722494494</v>
      </c>
      <c r="AD19">
        <f t="shared" si="22"/>
        <v>-81.166921279472447</v>
      </c>
    </row>
    <row r="20" spans="1:30" x14ac:dyDescent="0.25">
      <c r="A20">
        <f t="shared" si="23"/>
        <v>2.4799999999999969</v>
      </c>
      <c r="B20">
        <f t="shared" si="2"/>
        <v>301.99517204019958</v>
      </c>
      <c r="C20" s="2" t="str">
        <f>COMPLEX(COS(2*PI()*B20*1/'Input-Output'!C$5),SIN(2*PI()*B20*1/'Input-Output'!C$5))</f>
        <v>0.999935192418653+0.0113846810527021i</v>
      </c>
      <c r="D20" t="str">
        <f t="shared" si="3"/>
        <v>0.999935192418653-0.0113846810527021i</v>
      </c>
      <c r="E20" t="str">
        <f t="shared" si="4"/>
        <v>0.999740778074656-0.0227678864781173i</v>
      </c>
      <c r="F20" t="str">
        <f t="shared" si="5"/>
        <v>0.999416782167057-0.0341481408402225i</v>
      </c>
      <c r="G20" t="str">
        <f t="shared" si="6"/>
        <v>0.998963246690638-0.0455239690854969i</v>
      </c>
      <c r="H20" t="str">
        <f t="shared" si="7"/>
        <v>0.998380230430474-0.0568938967341118i</v>
      </c>
      <c r="M20">
        <f>'Input-Output'!M$14</f>
        <v>6.5150198641639427</v>
      </c>
      <c r="N20" t="str">
        <f t="shared" si="8"/>
        <v>-15.1577368061285+0.172577183328424i</v>
      </c>
      <c r="O20" t="str">
        <f t="shared" si="9"/>
        <v>11.6438474470704-0.265174535897162i</v>
      </c>
      <c r="P20" t="str">
        <f t="shared" si="10"/>
        <v>-2.95012371348074+0.100800028438167i</v>
      </c>
      <c r="Q20" t="str">
        <f t="shared" si="11"/>
        <v>0</v>
      </c>
      <c r="R20" t="str">
        <f t="shared" si="12"/>
        <v>0</v>
      </c>
      <c r="S20" t="str">
        <f t="shared" si="13"/>
        <v>0.0510067916251016+0.00820267586942901i</v>
      </c>
      <c r="U20">
        <v>1</v>
      </c>
      <c r="V20" t="str">
        <f t="shared" si="14"/>
        <v>-0.999935192418653+0.0113846810527021i</v>
      </c>
      <c r="W20" t="str">
        <f t="shared" si="15"/>
        <v>0</v>
      </c>
      <c r="X20" t="str">
        <f t="shared" si="16"/>
        <v>0</v>
      </c>
      <c r="Y20" t="str">
        <f t="shared" si="17"/>
        <v>0</v>
      </c>
      <c r="Z20" t="str">
        <f t="shared" si="18"/>
        <v>0</v>
      </c>
      <c r="AA20" t="str">
        <f t="shared" si="19"/>
        <v>0.0000648075813469706+0.0113846810527021i</v>
      </c>
      <c r="AB20" t="str">
        <f t="shared" si="20"/>
        <v>0.745981205745526-4.47605393172892i</v>
      </c>
      <c r="AC20">
        <f t="shared" si="21"/>
        <v>4.5377909558585294</v>
      </c>
      <c r="AD20">
        <f t="shared" si="22"/>
        <v>-80.538023815586627</v>
      </c>
    </row>
    <row r="21" spans="1:30" x14ac:dyDescent="0.25">
      <c r="A21">
        <f t="shared" si="23"/>
        <v>2.5099999999999967</v>
      </c>
      <c r="B21">
        <f t="shared" si="2"/>
        <v>323.59365692962598</v>
      </c>
      <c r="C21" s="2" t="str">
        <f>COMPLEX(COS(2*PI()*B21*1/'Input-Output'!C$5),SIN(2*PI()*B21*1/'Input-Output'!C$5))</f>
        <v>0.99992559105985+0.0121988664887143i</v>
      </c>
      <c r="D21" t="str">
        <f t="shared" si="3"/>
        <v>0.99992559105985-0.0121988664887143i</v>
      </c>
      <c r="E21" t="str">
        <f t="shared" si="4"/>
        <v>0.999702375312781-0.0243959175679757i</v>
      </c>
      <c r="F21" t="str">
        <f t="shared" si="5"/>
        <v>0.999330385977287-0.0365893380984966i</v>
      </c>
      <c r="G21" t="str">
        <f t="shared" si="6"/>
        <v>0.998809678412033-0.0487773134812802i</v>
      </c>
      <c r="H21" t="str">
        <f t="shared" si="7"/>
        <v>0.998140330107615-0.0609580299276648i</v>
      </c>
      <c r="M21">
        <f>'Input-Output'!M$14</f>
        <v>6.5150198641639427</v>
      </c>
      <c r="N21" t="str">
        <f t="shared" si="8"/>
        <v>-15.1575912618264+0.184919191734593i</v>
      </c>
      <c r="O21" t="str">
        <f t="shared" si="9"/>
        <v>11.6434001752269-0.284135996772956i</v>
      </c>
      <c r="P21" t="str">
        <f t="shared" si="10"/>
        <v>-2.94986868529556+0.108006065048141i</v>
      </c>
      <c r="Q21" t="str">
        <f t="shared" si="11"/>
        <v>0</v>
      </c>
      <c r="R21" t="str">
        <f t="shared" si="12"/>
        <v>0</v>
      </c>
      <c r="S21" t="str">
        <f t="shared" si="13"/>
        <v>0.0509600922688818+0.00878926000977803i</v>
      </c>
      <c r="U21">
        <v>1</v>
      </c>
      <c r="V21" t="str">
        <f t="shared" si="14"/>
        <v>-0.99992559105985+0.0121988664887143i</v>
      </c>
      <c r="W21" t="str">
        <f t="shared" si="15"/>
        <v>0</v>
      </c>
      <c r="X21" t="str">
        <f t="shared" si="16"/>
        <v>0</v>
      </c>
      <c r="Y21" t="str">
        <f t="shared" si="17"/>
        <v>0</v>
      </c>
      <c r="Z21" t="str">
        <f t="shared" si="18"/>
        <v>0</v>
      </c>
      <c r="AA21" t="str">
        <f t="shared" si="19"/>
        <v>0.0000744089401499837+0.0121988664887143i</v>
      </c>
      <c r="AB21" t="str">
        <f t="shared" si="20"/>
        <v>0.745951330753244-4.172894823306i</v>
      </c>
      <c r="AC21">
        <f t="shared" si="21"/>
        <v>4.2390440660868984</v>
      </c>
      <c r="AD21">
        <f t="shared" si="22"/>
        <v>-79.864796321040259</v>
      </c>
    </row>
    <row r="22" spans="1:30" x14ac:dyDescent="0.25">
      <c r="A22">
        <f t="shared" si="23"/>
        <v>2.5399999999999965</v>
      </c>
      <c r="B22">
        <f t="shared" si="2"/>
        <v>346.7368504525291</v>
      </c>
      <c r="C22" s="2" t="str">
        <f>COMPLEX(COS(2*PI()*B22*1/'Input-Output'!C$5),SIN(2*PI()*B22*1/'Input-Output'!C$5))</f>
        <v>0.999914567262865+0.0130712729111075i</v>
      </c>
      <c r="D22" t="str">
        <f t="shared" si="3"/>
        <v>0.999914567262866-0.0130712729111075i</v>
      </c>
      <c r="E22" t="str">
        <f t="shared" si="4"/>
        <v>0.999658283648968-0.0261403123929698i</v>
      </c>
      <c r="F22" t="str">
        <f t="shared" si="5"/>
        <v>0.999231192948327-0.0392048853979575i</v>
      </c>
      <c r="G22" t="str">
        <f t="shared" si="6"/>
        <v>0.998633368135998-0.052262759641608i</v>
      </c>
      <c r="H22" t="str">
        <f t="shared" si="7"/>
        <v>0.997864911359601-0.0653117039840458i</v>
      </c>
      <c r="M22">
        <f>'Input-Output'!M$14</f>
        <v>6.5150198641639427</v>
      </c>
      <c r="N22" t="str">
        <f t="shared" si="8"/>
        <v>-15.1574241551833+0.198143755725212i</v>
      </c>
      <c r="O22" t="str">
        <f t="shared" si="9"/>
        <v>11.6428866455016-0.304452730545492i</v>
      </c>
      <c r="P22" t="str">
        <f t="shared" si="10"/>
        <v>-2.94957588282099+0.11572675600466i</v>
      </c>
      <c r="Q22" t="str">
        <f t="shared" si="11"/>
        <v>0</v>
      </c>
      <c r="R22" t="str">
        <f t="shared" si="12"/>
        <v>0</v>
      </c>
      <c r="S22" t="str">
        <f t="shared" si="13"/>
        <v>0.0509064716612526+0.00941778118438001i</v>
      </c>
      <c r="U22">
        <v>1</v>
      </c>
      <c r="V22" t="str">
        <f t="shared" si="14"/>
        <v>-0.999914567262866+0.0130712729111075i</v>
      </c>
      <c r="W22" t="str">
        <f t="shared" si="15"/>
        <v>0</v>
      </c>
      <c r="X22" t="str">
        <f t="shared" si="16"/>
        <v>0</v>
      </c>
      <c r="Y22" t="str">
        <f t="shared" si="17"/>
        <v>0</v>
      </c>
      <c r="Z22" t="str">
        <f t="shared" si="18"/>
        <v>0</v>
      </c>
      <c r="AA22" t="str">
        <f t="shared" si="19"/>
        <v>0.0000854327371340169+0.0130712729111075i</v>
      </c>
      <c r="AB22" t="str">
        <f t="shared" si="20"/>
        <v>0.745917031132688-3.88965529779458i</v>
      </c>
      <c r="AC22">
        <f t="shared" si="21"/>
        <v>3.9605315997975885</v>
      </c>
      <c r="AD22">
        <f t="shared" si="22"/>
        <v>-79.144215471503031</v>
      </c>
    </row>
    <row r="23" spans="1:30" x14ac:dyDescent="0.25">
      <c r="A23">
        <f t="shared" si="23"/>
        <v>2.5699999999999963</v>
      </c>
      <c r="B23">
        <f t="shared" si="2"/>
        <v>371.53522909716969</v>
      </c>
      <c r="C23" s="2" t="str">
        <f>COMPLEX(COS(2*PI()*B23*1/'Input-Output'!C$5),SIN(2*PI()*B23*1/'Input-Output'!C$5))</f>
        <v>0.999901910300391+0.0140060621742247i</v>
      </c>
      <c r="D23" t="str">
        <f t="shared" si="3"/>
        <v>0.999901910300392-0.0140060621742247i</v>
      </c>
      <c r="E23" t="str">
        <f t="shared" si="4"/>
        <v>0.999607660444744-0.0280093766475867i</v>
      </c>
      <c r="F23" t="str">
        <f t="shared" si="5"/>
        <v>0.999117308158817-0.0420071962582655i</v>
      </c>
      <c r="G23" t="str">
        <f t="shared" si="6"/>
        <v>0.998430949639628-0.0559967749224195i</v>
      </c>
      <c r="H23" t="str">
        <f t="shared" si="7"/>
        <v>0.997548719536579-0.0699753681729112i</v>
      </c>
      <c r="M23">
        <f>'Input-Output'!M$14</f>
        <v>6.5150198641639427</v>
      </c>
      <c r="N23" t="str">
        <f t="shared" si="8"/>
        <v>-15.1572322918432+0.212313963681642i</v>
      </c>
      <c r="O23" t="str">
        <f t="shared" si="9"/>
        <v>11.6422970437966-0.326221472530233i</v>
      </c>
      <c r="P23" t="str">
        <f t="shared" si="10"/>
        <v>-2.94923971254235+0.123998744097168i</v>
      </c>
      <c r="Q23" t="str">
        <f t="shared" si="11"/>
        <v>0</v>
      </c>
      <c r="R23" t="str">
        <f t="shared" si="12"/>
        <v>0</v>
      </c>
      <c r="S23" t="str">
        <f t="shared" si="13"/>
        <v>0.0508449035749914+0.010091235248577i</v>
      </c>
      <c r="U23">
        <v>1</v>
      </c>
      <c r="V23" t="str">
        <f t="shared" si="14"/>
        <v>-0.999901910300392+0.0140060621742247i</v>
      </c>
      <c r="W23" t="str">
        <f t="shared" si="15"/>
        <v>0</v>
      </c>
      <c r="X23" t="str">
        <f t="shared" si="16"/>
        <v>0</v>
      </c>
      <c r="Y23" t="str">
        <f t="shared" si="17"/>
        <v>0</v>
      </c>
      <c r="Z23" t="str">
        <f t="shared" si="18"/>
        <v>0</v>
      </c>
      <c r="AA23" t="str">
        <f t="shared" si="19"/>
        <v>0.0000980896996080061+0.0140060621742247i</v>
      </c>
      <c r="AB23" t="str">
        <f t="shared" si="20"/>
        <v>0.745877651824184-3.62498324144346i</v>
      </c>
      <c r="AC23">
        <f t="shared" si="21"/>
        <v>3.7009237998419655</v>
      </c>
      <c r="AD23">
        <f t="shared" si="22"/>
        <v>-78.373074723088749</v>
      </c>
    </row>
    <row r="24" spans="1:30" x14ac:dyDescent="0.25">
      <c r="A24">
        <f t="shared" si="23"/>
        <v>2.5999999999999961</v>
      </c>
      <c r="B24">
        <f t="shared" si="2"/>
        <v>398.10717055349375</v>
      </c>
      <c r="C24" s="2" t="str">
        <f>COMPLEX(COS(2*PI()*B24*1/'Input-Output'!C$5),SIN(2*PI()*B24*1/'Input-Output'!C$5))</f>
        <v>0.999887378228945+0.0150076933086656i</v>
      </c>
      <c r="D24" t="str">
        <f t="shared" si="3"/>
        <v>0.999887378228945-0.0150076933086656i</v>
      </c>
      <c r="E24" t="str">
        <f t="shared" si="4"/>
        <v>0.999549538283106-0.0300120062313314i</v>
      </c>
      <c r="F24" t="str">
        <f t="shared" si="5"/>
        <v>0.998986556258749-0.0450095591434079i</v>
      </c>
      <c r="G24" t="str">
        <f t="shared" si="6"/>
        <v>0.99819855896394-0.0599969739429541i</v>
      </c>
      <c r="H24" t="str">
        <f t="shared" si="7"/>
        <v>0.997185723889981-0.0749708748115734i</v>
      </c>
      <c r="M24">
        <f>'Input-Output'!M$14</f>
        <v>6.5150198641639427</v>
      </c>
      <c r="N24" t="str">
        <f t="shared" si="8"/>
        <v>-15.1570120042526+0.227497408796676i</v>
      </c>
      <c r="O24" t="str">
        <f t="shared" si="9"/>
        <v>11.6416201027353-0.349545832081737i</v>
      </c>
      <c r="P24" t="str">
        <f t="shared" si="10"/>
        <v>-2.94885375316298+0.132861254815397i</v>
      </c>
      <c r="Q24" t="str">
        <f t="shared" si="11"/>
        <v>0</v>
      </c>
      <c r="R24" t="str">
        <f t="shared" si="12"/>
        <v>0</v>
      </c>
      <c r="S24" t="str">
        <f t="shared" si="13"/>
        <v>0.0507742094836634+0.010812831530336i</v>
      </c>
      <c r="U24">
        <v>1</v>
      </c>
      <c r="V24" t="str">
        <f t="shared" si="14"/>
        <v>-0.999887378228945+0.0150076933086656i</v>
      </c>
      <c r="W24" t="str">
        <f t="shared" si="15"/>
        <v>0</v>
      </c>
      <c r="X24" t="str">
        <f t="shared" si="16"/>
        <v>0</v>
      </c>
      <c r="Y24" t="str">
        <f t="shared" si="17"/>
        <v>0</v>
      </c>
      <c r="Z24" t="str">
        <f t="shared" si="18"/>
        <v>0</v>
      </c>
      <c r="AA24" t="str">
        <f t="shared" si="19"/>
        <v>0.000112621771054977+0.0150076933086656i</v>
      </c>
      <c r="AB24" t="str">
        <f t="shared" si="20"/>
        <v>0.745832440866459-3.37761516514958i</v>
      </c>
      <c r="AC24">
        <f t="shared" si="21"/>
        <v>3.4589810976206912</v>
      </c>
      <c r="AD24">
        <f t="shared" si="22"/>
        <v>-77.547978457869675</v>
      </c>
    </row>
    <row r="25" spans="1:30" x14ac:dyDescent="0.25">
      <c r="A25">
        <f t="shared" si="23"/>
        <v>2.6299999999999959</v>
      </c>
      <c r="B25">
        <f t="shared" si="2"/>
        <v>426.57951880158873</v>
      </c>
      <c r="C25" s="2" t="str">
        <f>COMPLEX(COS(2*PI()*B25*1/'Input-Output'!C$5),SIN(2*PI()*B25*1/'Input-Output'!C$5))</f>
        <v>0.9998706932653+0.0160809436653693i</v>
      </c>
      <c r="D25" t="str">
        <f t="shared" si="3"/>
        <v>0.9998706932653-0.0160809436653693i</v>
      </c>
      <c r="E25" t="str">
        <f t="shared" si="4"/>
        <v>0.999482806501662-0.032157728582106i</v>
      </c>
      <c r="F25" t="str">
        <f t="shared" si="5"/>
        <v>0.998836440021829-0.0482261970770861i</v>
      </c>
      <c r="G25" t="str">
        <f t="shared" si="6"/>
        <v>0.997931760984878-0.0642821936279241i</v>
      </c>
      <c r="H25" t="str">
        <f t="shared" si="7"/>
        <v>0.996769003352994-0.0803215659376473i</v>
      </c>
      <c r="M25">
        <f>'Input-Output'!M$14</f>
        <v>6.5150198641639427</v>
      </c>
      <c r="N25" t="str">
        <f t="shared" si="8"/>
        <v>-15.1567590815738+0.243766509591747i</v>
      </c>
      <c r="O25" t="str">
        <f t="shared" si="9"/>
        <v>11.6408428865808-0.374536773998005i</v>
      </c>
      <c r="P25" t="str">
        <f t="shared" si="10"/>
        <v>-2.94841063325723+0.142356272324758i</v>
      </c>
      <c r="Q25" t="str">
        <f t="shared" si="11"/>
        <v>0</v>
      </c>
      <c r="R25" t="str">
        <f t="shared" si="12"/>
        <v>0</v>
      </c>
      <c r="S25" t="str">
        <f t="shared" si="13"/>
        <v>0.0506930359137123+0.0115860079185i</v>
      </c>
      <c r="U25">
        <v>1</v>
      </c>
      <c r="V25" t="str">
        <f t="shared" si="14"/>
        <v>-0.9998706932653+0.0160809436653693i</v>
      </c>
      <c r="W25" t="str">
        <f t="shared" si="15"/>
        <v>0</v>
      </c>
      <c r="X25" t="str">
        <f t="shared" si="16"/>
        <v>0</v>
      </c>
      <c r="Y25" t="str">
        <f t="shared" si="17"/>
        <v>0</v>
      </c>
      <c r="Z25" t="str">
        <f t="shared" si="18"/>
        <v>0</v>
      </c>
      <c r="AA25" t="str">
        <f t="shared" si="19"/>
        <v>0.000129306734700019+0.0160809436653693i</v>
      </c>
      <c r="AB25" t="str">
        <f t="shared" si="20"/>
        <v>0.74578053508624-3.14637017085499i</v>
      </c>
      <c r="AC25">
        <f t="shared" si="21"/>
        <v>3.2335481840479163</v>
      </c>
      <c r="AD25">
        <f t="shared" si="22"/>
        <v>-76.665337239859014</v>
      </c>
    </row>
    <row r="26" spans="1:30" x14ac:dyDescent="0.25">
      <c r="A26">
        <f t="shared" si="23"/>
        <v>2.6599999999999957</v>
      </c>
      <c r="B26">
        <f t="shared" si="2"/>
        <v>457.08818961487071</v>
      </c>
      <c r="C26" s="2" t="str">
        <f>COMPLEX(COS(2*PI()*B26*1/'Input-Output'!C$5),SIN(2*PI()*B26*1/'Input-Output'!C$5))</f>
        <v>0.999851536478309+0.0172309315466366i</v>
      </c>
      <c r="D26" t="str">
        <f t="shared" si="3"/>
        <v>0.999851536478309-0.0172309315466366i</v>
      </c>
      <c r="E26" t="str">
        <f t="shared" si="4"/>
        <v>0.99940618999607-0.0344567467637143i</v>
      </c>
      <c r="F26" t="str">
        <f t="shared" si="5"/>
        <v>0.998664092788698-0.0516723308408509i</v>
      </c>
      <c r="G26" t="str">
        <f t="shared" si="6"/>
        <v>0.997625465204923-0.0688725720055663i</v>
      </c>
      <c r="H26" t="str">
        <f t="shared" si="7"/>
        <v>0.996290615641361-0.086052363041106i</v>
      </c>
      <c r="M26">
        <f>'Input-Output'!M$14</f>
        <v>6.5150198641639427</v>
      </c>
      <c r="N26" t="str">
        <f t="shared" si="8"/>
        <v>-15.1564686892189+0.261198852974246i</v>
      </c>
      <c r="O26" t="str">
        <f t="shared" si="9"/>
        <v>11.6399505443631-0.401313132001769i</v>
      </c>
      <c r="P26" t="str">
        <f t="shared" si="10"/>
        <v>-2.9479018908902+0.152528726017466i</v>
      </c>
      <c r="Q26" t="str">
        <f t="shared" si="11"/>
        <v>0</v>
      </c>
      <c r="R26" t="str">
        <f t="shared" si="12"/>
        <v>0</v>
      </c>
      <c r="S26" t="str">
        <f t="shared" si="13"/>
        <v>0.0505998284179427+0.012414446989943i</v>
      </c>
      <c r="U26">
        <v>1</v>
      </c>
      <c r="V26" t="str">
        <f t="shared" si="14"/>
        <v>-0.999851536478309+0.0172309315466366i</v>
      </c>
      <c r="W26" t="str">
        <f t="shared" si="15"/>
        <v>0</v>
      </c>
      <c r="X26" t="str">
        <f t="shared" si="16"/>
        <v>0</v>
      </c>
      <c r="Y26" t="str">
        <f t="shared" si="17"/>
        <v>0</v>
      </c>
      <c r="Z26" t="str">
        <f t="shared" si="18"/>
        <v>0</v>
      </c>
      <c r="AA26" t="str">
        <f t="shared" si="19"/>
        <v>0.000148463521690956+0.0172309315466366i</v>
      </c>
      <c r="AB26" t="str">
        <f t="shared" si="20"/>
        <v>0.745720943686378-2.93014431191908i</v>
      </c>
      <c r="AC26">
        <f t="shared" si="21"/>
        <v>3.0235484805976309</v>
      </c>
      <c r="AD26">
        <f t="shared" si="22"/>
        <v>-75.721364559722531</v>
      </c>
    </row>
    <row r="27" spans="1:30" x14ac:dyDescent="0.25">
      <c r="A27">
        <f t="shared" si="23"/>
        <v>2.6899999999999955</v>
      </c>
      <c r="B27">
        <f t="shared" si="2"/>
        <v>489.77881936844142</v>
      </c>
      <c r="C27" s="2" t="str">
        <f>COMPLEX(COS(2*PI()*B27*1/'Input-Output'!C$5),SIN(2*PI()*B27*1/'Input-Output'!C$5))</f>
        <v>0.999829541694814+0.0184631404246198i</v>
      </c>
      <c r="D27" t="str">
        <f t="shared" si="3"/>
        <v>0.999829541694813-0.0184631404246198i</v>
      </c>
      <c r="E27" t="str">
        <f t="shared" si="4"/>
        <v>0.999318224891321-0.0369199864579891i</v>
      </c>
      <c r="F27" t="str">
        <f t="shared" si="5"/>
        <v>0.998466223905914-0.0553642458547202i</v>
      </c>
      <c r="G27" t="str">
        <f t="shared" si="6"/>
        <v>0.997273829199882-0.0737896306604186i</v>
      </c>
      <c r="H27" t="str">
        <f t="shared" si="7"/>
        <v>0.995741447280385-0.0921898593553516i</v>
      </c>
      <c r="M27">
        <f>'Input-Output'!M$14</f>
        <v>6.5150198641639427</v>
      </c>
      <c r="N27" t="str">
        <f t="shared" si="8"/>
        <v>-15.1561352764719+0.279877561358803i</v>
      </c>
      <c r="O27" t="str">
        <f t="shared" si="9"/>
        <v>11.6389260265252-0.430002156051523i</v>
      </c>
      <c r="P27" t="str">
        <f t="shared" si="10"/>
        <v>-2.94731781256204+0.16342668793377i</v>
      </c>
      <c r="Q27" t="str">
        <f t="shared" si="11"/>
        <v>0</v>
      </c>
      <c r="R27" t="str">
        <f t="shared" si="12"/>
        <v>0</v>
      </c>
      <c r="S27" t="str">
        <f t="shared" si="13"/>
        <v>0.050492801655202+0.01330209324105i</v>
      </c>
      <c r="U27">
        <v>1</v>
      </c>
      <c r="V27" t="str">
        <f t="shared" si="14"/>
        <v>-0.999829541694813+0.0184631404246198i</v>
      </c>
      <c r="W27" t="str">
        <f t="shared" si="15"/>
        <v>0</v>
      </c>
      <c r="X27" t="str">
        <f t="shared" si="16"/>
        <v>0</v>
      </c>
      <c r="Y27" t="str">
        <f t="shared" si="17"/>
        <v>0</v>
      </c>
      <c r="Z27" t="str">
        <f t="shared" si="18"/>
        <v>0</v>
      </c>
      <c r="AA27" t="str">
        <f t="shared" si="19"/>
        <v>0.000170458305187027+0.0184631404246198i</v>
      </c>
      <c r="AB27" t="str">
        <f t="shared" si="20"/>
        <v>0.745652529417756-2.72790532002988i</v>
      </c>
      <c r="AC27">
        <f t="shared" si="21"/>
        <v>2.8279789832448228</v>
      </c>
      <c r="AD27">
        <f t="shared" si="22"/>
        <v>-74.712075519205229</v>
      </c>
    </row>
    <row r="28" spans="1:30" x14ac:dyDescent="0.25">
      <c r="A28">
        <f t="shared" si="23"/>
        <v>2.7199999999999953</v>
      </c>
      <c r="B28">
        <f t="shared" si="2"/>
        <v>524.80746024976736</v>
      </c>
      <c r="C28" s="2" t="str">
        <f>COMPLEX(COS(2*PI()*B28*1/'Input-Output'!C$5),SIN(2*PI()*B28*1/'Input-Output'!C$5))</f>
        <v>0.999804288503366+0.0197834448536555i</v>
      </c>
      <c r="D28" t="str">
        <f t="shared" si="3"/>
        <v>0.999804288503366-0.0197834448536555i</v>
      </c>
      <c r="E28" t="str">
        <f t="shared" si="4"/>
        <v>0.999217230619445-0.0395591460121093i</v>
      </c>
      <c r="F28" t="str">
        <f t="shared" si="5"/>
        <v>0.99823905613619-0.0593193628112199i</v>
      </c>
      <c r="G28" t="str">
        <f t="shared" si="6"/>
        <v>0.996870147933586-0.0790563606477802i</v>
      </c>
      <c r="H28" t="str">
        <f t="shared" si="7"/>
        <v>0.995111041833779-0.0987624140070189i</v>
      </c>
      <c r="M28">
        <f>'Input-Output'!M$14</f>
        <v>6.5150198641639427</v>
      </c>
      <c r="N28" t="str">
        <f t="shared" si="8"/>
        <v>-15.1557524704337+0.299891685465068i</v>
      </c>
      <c r="O28" t="str">
        <f t="shared" si="9"/>
        <v>11.6377497597163-0.460740095235954i</v>
      </c>
      <c r="P28" t="str">
        <f t="shared" si="10"/>
        <v>-2.94664724845269+0.175101581262716i</v>
      </c>
      <c r="Q28" t="str">
        <f t="shared" si="11"/>
        <v>0</v>
      </c>
      <c r="R28" t="str">
        <f t="shared" si="12"/>
        <v>0</v>
      </c>
      <c r="S28" t="str">
        <f t="shared" si="13"/>
        <v>0.0503699049938522+0.01425317149183i</v>
      </c>
      <c r="U28">
        <v>1</v>
      </c>
      <c r="V28" t="str">
        <f t="shared" si="14"/>
        <v>-0.999804288503366+0.0197834448536555i</v>
      </c>
      <c r="W28" t="str">
        <f t="shared" si="15"/>
        <v>0</v>
      </c>
      <c r="X28" t="str">
        <f t="shared" si="16"/>
        <v>0</v>
      </c>
      <c r="Y28" t="str">
        <f t="shared" si="17"/>
        <v>0</v>
      </c>
      <c r="Z28" t="str">
        <f t="shared" si="18"/>
        <v>0</v>
      </c>
      <c r="AA28" t="str">
        <f t="shared" si="19"/>
        <v>0.000195711496633999+0.0197834448536555i</v>
      </c>
      <c r="AB28" t="str">
        <f t="shared" si="20"/>
        <v>0.745573986989823-2.53868767368525i</v>
      </c>
      <c r="AC28">
        <f t="shared" si="21"/>
        <v>2.6459054545839935</v>
      </c>
      <c r="AD28">
        <f t="shared" si="22"/>
        <v>-73.633287992583675</v>
      </c>
    </row>
    <row r="29" spans="1:30" x14ac:dyDescent="0.25">
      <c r="A29">
        <f t="shared" si="23"/>
        <v>2.7499999999999951</v>
      </c>
      <c r="B29">
        <f t="shared" si="2"/>
        <v>562.34132519034324</v>
      </c>
      <c r="C29" s="2" t="str">
        <f>COMPLEX(COS(2*PI()*B29*1/'Input-Output'!C$5),SIN(2*PI()*B29*1/'Input-Output'!C$5))</f>
        <v>0.999775294222321+0.0211981381887801i</v>
      </c>
      <c r="D29" t="str">
        <f t="shared" si="3"/>
        <v>0.999775294222322-0.0211981381887801i</v>
      </c>
      <c r="E29" t="str">
        <f t="shared" si="4"/>
        <v>0.99910127787466-0.0423867496893062i</v>
      </c>
      <c r="F29" t="str">
        <f t="shared" si="5"/>
        <v>0.997978253867749-0.0635563120947278i</v>
      </c>
      <c r="G29" t="str">
        <f t="shared" si="6"/>
        <v>0.996406726901554-0.0846973115590782i</v>
      </c>
      <c r="H29" t="str">
        <f t="shared" si="7"/>
        <v>0.994387403238454-0.105800247072906i</v>
      </c>
      <c r="M29">
        <f>'Input-Output'!M$14</f>
        <v>6.5150198641639427</v>
      </c>
      <c r="N29" t="str">
        <f t="shared" si="8"/>
        <v>-15.1553129542688+0.321336624494902i</v>
      </c>
      <c r="O29" t="str">
        <f t="shared" si="9"/>
        <v>11.6363992735694-0.493672817977805i</v>
      </c>
      <c r="P29" t="str">
        <f t="shared" si="10"/>
        <v>-2.94587740050699+0.187608400016539i</v>
      </c>
      <c r="Q29" t="str">
        <f t="shared" si="11"/>
        <v>0</v>
      </c>
      <c r="R29" t="str">
        <f t="shared" si="12"/>
        <v>0</v>
      </c>
      <c r="S29" t="str">
        <f t="shared" si="13"/>
        <v>0.0502287829575541+0.015272206533636i</v>
      </c>
      <c r="U29">
        <v>1</v>
      </c>
      <c r="V29" t="str">
        <f t="shared" si="14"/>
        <v>-0.999775294222322+0.0211981381887801i</v>
      </c>
      <c r="W29" t="str">
        <f t="shared" si="15"/>
        <v>0</v>
      </c>
      <c r="X29" t="str">
        <f t="shared" si="16"/>
        <v>0</v>
      </c>
      <c r="Y29" t="str">
        <f t="shared" si="17"/>
        <v>0</v>
      </c>
      <c r="Z29" t="str">
        <f t="shared" si="18"/>
        <v>0</v>
      </c>
      <c r="AA29" t="str">
        <f t="shared" si="19"/>
        <v>0.000224705777677969+0.0211981381887801i</v>
      </c>
      <c r="AB29" t="str">
        <f t="shared" si="20"/>
        <v>0.745483818318067-2.3615879843122i</v>
      </c>
      <c r="AC29">
        <f t="shared" si="21"/>
        <v>2.4764579404911853</v>
      </c>
      <c r="AD29">
        <f t="shared" si="22"/>
        <v>-72.480626892523929</v>
      </c>
    </row>
    <row r="30" spans="1:30" x14ac:dyDescent="0.25">
      <c r="A30">
        <f t="shared" si="23"/>
        <v>2.7799999999999949</v>
      </c>
      <c r="B30">
        <f t="shared" si="2"/>
        <v>602.55958607435082</v>
      </c>
      <c r="C30" s="2" t="str">
        <f>COMPLEX(COS(2*PI()*B30*1/'Input-Output'!C$5),SIN(2*PI()*B30*1/'Input-Output'!C$5))</f>
        <v>0.999742004679142+0.0227139622287735i</v>
      </c>
      <c r="D30" t="str">
        <f t="shared" si="3"/>
        <v>0.999742004679142-0.0227139622287735i</v>
      </c>
      <c r="E30" t="str">
        <f t="shared" si="4"/>
        <v>0.99896815183974-0.0454162042656007i</v>
      </c>
      <c r="F30" t="str">
        <f t="shared" si="5"/>
        <v>0.997678840782617-0.0680950119660446i</v>
      </c>
      <c r="G30" t="str">
        <f t="shared" si="6"/>
        <v>0.995874736780211-0.0907386832775665i</v>
      </c>
      <c r="H30" t="str">
        <f t="shared" si="7"/>
        <v>0.993556770733306-0.113335534277676i</v>
      </c>
      <c r="M30">
        <f>'Input-Output'!M$14</f>
        <v>6.5150198641639427</v>
      </c>
      <c r="N30" t="str">
        <f t="shared" si="8"/>
        <v>-15.1548083274312+0.344314575482952i</v>
      </c>
      <c r="O30" t="str">
        <f t="shared" si="9"/>
        <v>11.6348487724036-0.528956471208532i</v>
      </c>
      <c r="P30" t="str">
        <f t="shared" si="10"/>
        <v>-2.94499357940418+0.201005939819413i</v>
      </c>
      <c r="Q30" t="str">
        <f t="shared" si="11"/>
        <v>0</v>
      </c>
      <c r="R30" t="str">
        <f t="shared" si="12"/>
        <v>0</v>
      </c>
      <c r="S30" t="str">
        <f t="shared" si="13"/>
        <v>0.0500667297321638+0.0163640440938331i</v>
      </c>
      <c r="U30">
        <v>1</v>
      </c>
      <c r="V30" t="str">
        <f t="shared" si="14"/>
        <v>-0.999742004679142+0.0227139622287735i</v>
      </c>
      <c r="W30" t="str">
        <f t="shared" si="15"/>
        <v>0</v>
      </c>
      <c r="X30" t="str">
        <f t="shared" si="16"/>
        <v>0</v>
      </c>
      <c r="Y30" t="str">
        <f t="shared" si="17"/>
        <v>0</v>
      </c>
      <c r="Z30" t="str">
        <f t="shared" si="18"/>
        <v>0</v>
      </c>
      <c r="AA30" t="str">
        <f t="shared" si="19"/>
        <v>0.000257995320858018+0.0227139622287735i</v>
      </c>
      <c r="AB30" t="str">
        <f t="shared" si="20"/>
        <v>0.745380304146595-2.19576067790826i</v>
      </c>
      <c r="AC30">
        <f t="shared" si="21"/>
        <v>2.3188265895615854</v>
      </c>
      <c r="AD30">
        <f t="shared" si="22"/>
        <v>-71.249532267207741</v>
      </c>
    </row>
    <row r="31" spans="1:30" x14ac:dyDescent="0.25">
      <c r="A31">
        <f t="shared" si="23"/>
        <v>2.8099999999999947</v>
      </c>
      <c r="B31">
        <f t="shared" si="2"/>
        <v>645.65422903464798</v>
      </c>
      <c r="C31" s="2" t="str">
        <f>COMPLEX(COS(2*PI()*B31*1/'Input-Output'!C$5),SIN(2*PI()*B31*1/'Input-Output'!C$5))</f>
        <v>0.999703783625176+0.0243381389080494i</v>
      </c>
      <c r="D31" t="str">
        <f t="shared" si="3"/>
        <v>0.999703783625176-0.0243381389080494i</v>
      </c>
      <c r="E31" t="str">
        <f t="shared" si="4"/>
        <v>0.998815309988985-0.0486618591055442i</v>
      </c>
      <c r="F31" t="str">
        <f t="shared" si="5"/>
        <v>0.997335105452307-0.0729567504240461i</v>
      </c>
      <c r="G31" t="str">
        <f t="shared" si="6"/>
        <v>0.995264046936784-0.0972084197742888i</v>
      </c>
      <c r="H31" t="str">
        <f t="shared" si="7"/>
        <v>0.992603361405309-0.121402499673116i</v>
      </c>
      <c r="M31">
        <f>'Input-Output'!M$14</f>
        <v>6.5150198641639427</v>
      </c>
      <c r="N31" t="str">
        <f t="shared" si="8"/>
        <v>-15.1542289452064+0.368935013705121i</v>
      </c>
      <c r="O31" t="str">
        <f t="shared" si="9"/>
        <v>11.6330686437616-0.56675818006243i</v>
      </c>
      <c r="P31" t="str">
        <f t="shared" si="10"/>
        <v>-2.94397892589105+0.21535703955039i</v>
      </c>
      <c r="Q31" t="str">
        <f t="shared" si="11"/>
        <v>0</v>
      </c>
      <c r="R31" t="str">
        <f t="shared" si="12"/>
        <v>0</v>
      </c>
      <c r="S31" t="str">
        <f t="shared" si="13"/>
        <v>0.0498806368280929+0.0175338731930811i</v>
      </c>
      <c r="U31">
        <v>1</v>
      </c>
      <c r="V31" t="str">
        <f t="shared" si="14"/>
        <v>-0.999703783625176+0.0243381389080494i</v>
      </c>
      <c r="W31" t="str">
        <f t="shared" si="15"/>
        <v>0</v>
      </c>
      <c r="X31" t="str">
        <f t="shared" si="16"/>
        <v>0</v>
      </c>
      <c r="Y31" t="str">
        <f t="shared" si="17"/>
        <v>0</v>
      </c>
      <c r="Z31" t="str">
        <f t="shared" si="18"/>
        <v>0</v>
      </c>
      <c r="AA31" t="str">
        <f t="shared" si="19"/>
        <v>0.000296216374824021+0.0243381389080494i</v>
      </c>
      <c r="AB31" t="str">
        <f t="shared" si="20"/>
        <v>0.745261471528421-2.04041395130162i</v>
      </c>
      <c r="AC31">
        <f t="shared" si="21"/>
        <v>2.1722577548741766</v>
      </c>
      <c r="AD31">
        <f t="shared" si="22"/>
        <v>-69.935272055299194</v>
      </c>
    </row>
    <row r="32" spans="1:30" x14ac:dyDescent="0.25">
      <c r="A32">
        <f t="shared" si="23"/>
        <v>2.8399999999999945</v>
      </c>
      <c r="B32">
        <f t="shared" si="2"/>
        <v>691.83097091892819</v>
      </c>
      <c r="C32" s="2" t="str">
        <f>COMPLEX(COS(2*PI()*B32*1/'Input-Output'!C$5),SIN(2*PI()*B32*1/'Input-Output'!C$5))</f>
        <v>0.999659900584231+0.0260784041675329i</v>
      </c>
      <c r="D32" t="str">
        <f t="shared" si="3"/>
        <v>0.999659900584231-0.0260784041675329i</v>
      </c>
      <c r="E32" t="str">
        <f t="shared" si="4"/>
        <v>0.99863983367215-0.0521390698350227i</v>
      </c>
      <c r="F32" t="str">
        <f t="shared" si="5"/>
        <v>0.996940493112077-0.0781642705681332i</v>
      </c>
      <c r="G32" t="str">
        <f t="shared" si="6"/>
        <v>0.994563034793477-0.104136304055735i</v>
      </c>
      <c r="H32" t="str">
        <f t="shared" si="7"/>
        <v>0.99150907586072-0.130037504150998i</v>
      </c>
      <c r="M32">
        <f>'Input-Output'!M$14</f>
        <v>6.5150198641639427</v>
      </c>
      <c r="N32" t="str">
        <f t="shared" si="8"/>
        <v>-15.1535637345108+0.395315206117686i</v>
      </c>
      <c r="O32" t="str">
        <f t="shared" si="9"/>
        <v>11.6310248945131-0.607256789465297i</v>
      </c>
      <c r="P32" t="str">
        <f t="shared" si="10"/>
        <v>-2.94281409131621+0.230728833320141i</v>
      </c>
      <c r="Q32" t="str">
        <f t="shared" si="11"/>
        <v>0</v>
      </c>
      <c r="R32" t="str">
        <f t="shared" si="12"/>
        <v>0</v>
      </c>
      <c r="S32" t="str">
        <f t="shared" si="13"/>
        <v>0.0496669328500321+0.01878724997253i</v>
      </c>
      <c r="U32">
        <v>1</v>
      </c>
      <c r="V32" t="str">
        <f t="shared" si="14"/>
        <v>-0.999659900584231+0.0260784041675329i</v>
      </c>
      <c r="W32" t="str">
        <f t="shared" si="15"/>
        <v>0</v>
      </c>
      <c r="X32" t="str">
        <f t="shared" si="16"/>
        <v>0</v>
      </c>
      <c r="Y32" t="str">
        <f t="shared" si="17"/>
        <v>0</v>
      </c>
      <c r="Z32" t="str">
        <f t="shared" si="18"/>
        <v>0</v>
      </c>
      <c r="AA32" t="str">
        <f t="shared" si="19"/>
        <v>0.000340099415768957+0.0260784041675329i</v>
      </c>
      <c r="AB32" t="str">
        <f t="shared" si="20"/>
        <v>0.74512505656557-1.89480598337908i</v>
      </c>
      <c r="AC32">
        <f t="shared" si="21"/>
        <v>2.0360503590459165</v>
      </c>
      <c r="AD32">
        <f t="shared" si="22"/>
        <v>-68.53296042250679</v>
      </c>
    </row>
    <row r="33" spans="1:30" x14ac:dyDescent="0.25">
      <c r="A33">
        <f t="shared" si="23"/>
        <v>2.8699999999999943</v>
      </c>
      <c r="B33">
        <f t="shared" si="2"/>
        <v>741.31024130090839</v>
      </c>
      <c r="C33" s="2" t="str">
        <f>COMPLEX(COS(2*PI()*B33*1/'Input-Output'!C$5),SIN(2*PI()*B33*1/'Input-Output'!C$5))</f>
        <v>0.999609516903565+0.0279430441402067i</v>
      </c>
      <c r="D33" t="str">
        <f t="shared" si="3"/>
        <v>0.999609516903565-0.0279430441402067i</v>
      </c>
      <c r="E33" t="str">
        <f t="shared" si="4"/>
        <v>0.998438372568357-0.055864265707614i</v>
      </c>
      <c r="F33" t="str">
        <f t="shared" si="5"/>
        <v>0.996487481618509-0.0837418591721142i</v>
      </c>
      <c r="G33" t="str">
        <f t="shared" si="6"/>
        <v>0.993758367633898-0.111554053075673i</v>
      </c>
      <c r="H33" t="str">
        <f t="shared" si="7"/>
        <v>0.990253161960284-0.139279127035102i</v>
      </c>
      <c r="M33">
        <f>'Input-Output'!M$14</f>
        <v>6.5150198641639427</v>
      </c>
      <c r="N33" t="str">
        <f t="shared" si="8"/>
        <v>-15.152799982443+0.423580759883837i</v>
      </c>
      <c r="O33" t="str">
        <f t="shared" si="9"/>
        <v>11.6286785039182-0.650643648741402i</v>
      </c>
      <c r="P33" t="str">
        <f t="shared" si="10"/>
        <v>-2.9414768714761+0.247193011927354i</v>
      </c>
      <c r="Q33" t="str">
        <f t="shared" si="11"/>
        <v>0</v>
      </c>
      <c r="R33" t="str">
        <f t="shared" si="12"/>
        <v>0</v>
      </c>
      <c r="S33" t="str">
        <f t="shared" si="13"/>
        <v>0.0494215141630434+0.020130123069789i</v>
      </c>
      <c r="U33">
        <v>1</v>
      </c>
      <c r="V33" t="str">
        <f t="shared" si="14"/>
        <v>-0.999609516903565+0.0279430441402067i</v>
      </c>
      <c r="W33" t="str">
        <f t="shared" si="15"/>
        <v>0</v>
      </c>
      <c r="X33" t="str">
        <f t="shared" si="16"/>
        <v>0</v>
      </c>
      <c r="Y33" t="str">
        <f t="shared" si="17"/>
        <v>0</v>
      </c>
      <c r="Z33" t="str">
        <f t="shared" si="18"/>
        <v>0</v>
      </c>
      <c r="AA33" t="str">
        <f t="shared" si="19"/>
        <v>0.000390483096434968+0.0279430441402067i</v>
      </c>
      <c r="AB33" t="str">
        <f t="shared" si="20"/>
        <v>0.744968461732808-1.75824138289452i</v>
      </c>
      <c r="AC33">
        <f t="shared" si="21"/>
        <v>1.909552505038649</v>
      </c>
      <c r="AD33">
        <f t="shared" si="22"/>
        <v>-67.037582690245372</v>
      </c>
    </row>
    <row r="34" spans="1:30" x14ac:dyDescent="0.25">
      <c r="A34">
        <f t="shared" si="23"/>
        <v>2.8999999999999941</v>
      </c>
      <c r="B34">
        <f t="shared" si="2"/>
        <v>794.32823472427151</v>
      </c>
      <c r="C34" s="2" t="str">
        <f>COMPLEX(COS(2*PI()*B34*1/'Input-Output'!C$5),SIN(2*PI()*B34*1/'Input-Output'!C$5))</f>
        <v>0.999551669741819+0.0299409337920695i</v>
      </c>
      <c r="D34" t="str">
        <f t="shared" si="3"/>
        <v>0.99955166974182-0.0299409337920695i</v>
      </c>
      <c r="E34" t="str">
        <f t="shared" si="4"/>
        <v>0.998207080967318-0.0598550207309847i</v>
      </c>
      <c r="F34" t="str">
        <f t="shared" si="5"/>
        <v>0.995967439316161-0.0897154380361044i</v>
      </c>
      <c r="G34" t="str">
        <f t="shared" si="6"/>
        <v>0.992834752986588-0.119495411050229i</v>
      </c>
      <c r="H34" t="str">
        <f t="shared" si="7"/>
        <v>0.98881183093474-0.149168237247379i</v>
      </c>
      <c r="M34">
        <f>'Input-Output'!M$14</f>
        <v>6.5150198641639427</v>
      </c>
      <c r="N34" t="str">
        <f t="shared" si="8"/>
        <v>-15.1519230935612+0.453866208121112i</v>
      </c>
      <c r="O34" t="str">
        <f t="shared" si="9"/>
        <v>11.625984681502-0.697123440013144i</v>
      </c>
      <c r="P34" t="str">
        <f t="shared" si="10"/>
        <v>-2.93994178705932+0.264826092515407i</v>
      </c>
      <c r="Q34" t="str">
        <f t="shared" si="11"/>
        <v>0</v>
      </c>
      <c r="R34" t="str">
        <f t="shared" si="12"/>
        <v>0</v>
      </c>
      <c r="S34" t="str">
        <f t="shared" si="13"/>
        <v>0.0491396650454234+0.021568860623375i</v>
      </c>
      <c r="U34">
        <v>1</v>
      </c>
      <c r="V34" t="str">
        <f t="shared" si="14"/>
        <v>-0.99955166974182+0.0299409337920695i</v>
      </c>
      <c r="W34" t="str">
        <f t="shared" si="15"/>
        <v>0</v>
      </c>
      <c r="X34" t="str">
        <f t="shared" si="16"/>
        <v>0</v>
      </c>
      <c r="Y34" t="str">
        <f t="shared" si="17"/>
        <v>0</v>
      </c>
      <c r="Z34" t="str">
        <f t="shared" si="18"/>
        <v>0</v>
      </c>
      <c r="AA34" t="str">
        <f t="shared" si="19"/>
        <v>0.00044833025818003+0.0299409337920695i</v>
      </c>
      <c r="AB34" t="str">
        <f t="shared" si="20"/>
        <v>0.74478870701418-1.6300678553i</v>
      </c>
      <c r="AC34">
        <f t="shared" si="21"/>
        <v>1.7921583163822878</v>
      </c>
      <c r="AD34">
        <f t="shared" si="22"/>
        <v>-65.444027928054737</v>
      </c>
    </row>
    <row r="35" spans="1:30" x14ac:dyDescent="0.25">
      <c r="A35">
        <f t="shared" si="23"/>
        <v>2.9299999999999939</v>
      </c>
      <c r="B35">
        <f t="shared" si="2"/>
        <v>851.13803820236546</v>
      </c>
      <c r="C35" s="2" t="str">
        <f>COMPLEX(COS(2*PI()*B35*1/'Input-Output'!C$5),SIN(2*PI()*B35*1/'Input-Output'!C$5))</f>
        <v>0.999485253689384+0.0320815781636104i</v>
      </c>
      <c r="D35" t="str">
        <f t="shared" si="3"/>
        <v>0.999485253689384-0.0320815781636104i</v>
      </c>
      <c r="E35" t="str">
        <f t="shared" si="4"/>
        <v>0.997941544685064-0.0641301285792239i</v>
      </c>
      <c r="F35" t="str">
        <f t="shared" si="5"/>
        <v>0.99537046222407-0.0961126575006664i</v>
      </c>
      <c r="G35" t="str">
        <f t="shared" si="6"/>
        <v>0.991774653216824-0.127996239150405i</v>
      </c>
      <c r="H35" t="str">
        <f t="shared" si="7"/>
        <v>0.987157819522167-0.159748049616393i</v>
      </c>
      <c r="M35">
        <f>'Input-Output'!M$14</f>
        <v>6.5150198641639427</v>
      </c>
      <c r="N35" t="str">
        <f t="shared" si="8"/>
        <v>-15.1509163112716+0.486315635069326i</v>
      </c>
      <c r="O35" t="str">
        <f t="shared" si="9"/>
        <v>11.6228920158531-0.746915050695001i</v>
      </c>
      <c r="P35" t="str">
        <f t="shared" si="10"/>
        <v>-2.9381796030464+0.283709694611645i</v>
      </c>
      <c r="Q35" t="str">
        <f t="shared" si="11"/>
        <v>0</v>
      </c>
      <c r="R35" t="str">
        <f t="shared" si="12"/>
        <v>0</v>
      </c>
      <c r="S35" t="str">
        <f t="shared" si="13"/>
        <v>0.0488159656990441+0.0231102789859701i</v>
      </c>
      <c r="U35">
        <v>1</v>
      </c>
      <c r="V35" t="str">
        <f t="shared" si="14"/>
        <v>-0.999485253689384+0.0320815781636104i</v>
      </c>
      <c r="W35" t="str">
        <f t="shared" si="15"/>
        <v>0</v>
      </c>
      <c r="X35" t="str">
        <f t="shared" si="16"/>
        <v>0</v>
      </c>
      <c r="Y35" t="str">
        <f t="shared" si="17"/>
        <v>0</v>
      </c>
      <c r="Z35" t="str">
        <f t="shared" si="18"/>
        <v>0</v>
      </c>
      <c r="AA35" t="str">
        <f t="shared" si="19"/>
        <v>0.000514746310615988+0.0320815781636104i</v>
      </c>
      <c r="AB35" t="str">
        <f t="shared" si="20"/>
        <v>0.744582373982006-1.50967307225626i</v>
      </c>
      <c r="AC35">
        <f t="shared" si="21"/>
        <v>1.6833049921925423</v>
      </c>
      <c r="AD35">
        <f t="shared" si="22"/>
        <v>-63.74713030914149</v>
      </c>
    </row>
    <row r="36" spans="1:30" x14ac:dyDescent="0.25">
      <c r="A36">
        <f t="shared" si="23"/>
        <v>2.9599999999999937</v>
      </c>
      <c r="B36">
        <f t="shared" si="2"/>
        <v>912.01083935589691</v>
      </c>
      <c r="C36" s="2" t="str">
        <f>COMPLEX(COS(2*PI()*B36*1/'Input-Output'!C$5),SIN(2*PI()*B36*1/'Input-Output'!C$5))</f>
        <v>0.99940899967191+0.034375156360269i</v>
      </c>
      <c r="D36" t="str">
        <f t="shared" si="3"/>
        <v>0.999408999671909-0.034375156360269i</v>
      </c>
      <c r="E36" t="str">
        <f t="shared" si="4"/>
        <v>0.997636697250413-0.0687096812631638i</v>
      </c>
      <c r="F36" t="str">
        <f t="shared" si="5"/>
        <v>0.994685187598137-0.102962991277719i</v>
      </c>
      <c r="G36" t="str">
        <f t="shared" si="6"/>
        <v>0.990557959401427-0.137094598969023i</v>
      </c>
      <c r="H36" t="str">
        <f t="shared" si="7"/>
        <v>0.985259891046719-0.171064160754385i</v>
      </c>
      <c r="M36">
        <f>'Input-Output'!M$14</f>
        <v>6.5150198641639427</v>
      </c>
      <c r="N36" t="str">
        <f t="shared" si="8"/>
        <v>-15.1497603980323+0.521083342929607i</v>
      </c>
      <c r="O36" t="str">
        <f t="shared" si="9"/>
        <v>11.6193414984574-0.800252489756266i</v>
      </c>
      <c r="P36" t="str">
        <f t="shared" si="10"/>
        <v>-2.93615677837477+0.303930820053545i</v>
      </c>
      <c r="Q36" t="str">
        <f t="shared" si="11"/>
        <v>0</v>
      </c>
      <c r="R36" t="str">
        <f t="shared" si="12"/>
        <v>0</v>
      </c>
      <c r="S36" t="str">
        <f t="shared" si="13"/>
        <v>0.0484441862142737+0.024761673226886i</v>
      </c>
      <c r="U36">
        <v>1</v>
      </c>
      <c r="V36" t="str">
        <f t="shared" si="14"/>
        <v>-0.999408999671909+0.034375156360269i</v>
      </c>
      <c r="W36" t="str">
        <f t="shared" si="15"/>
        <v>0</v>
      </c>
      <c r="X36" t="str">
        <f t="shared" si="16"/>
        <v>0</v>
      </c>
      <c r="Y36" t="str">
        <f t="shared" si="17"/>
        <v>0</v>
      </c>
      <c r="Z36" t="str">
        <f t="shared" si="18"/>
        <v>0</v>
      </c>
      <c r="AA36" t="str">
        <f t="shared" si="19"/>
        <v>0.000591000328091007+0.034375156360269i</v>
      </c>
      <c r="AB36" t="str">
        <f t="shared" si="20"/>
        <v>0.744345541825396-1.39648172801697i</v>
      </c>
      <c r="AC36">
        <f t="shared" si="21"/>
        <v>1.5824700636412068</v>
      </c>
      <c r="AD36">
        <f t="shared" si="22"/>
        <v>-61.941720294132942</v>
      </c>
    </row>
    <row r="37" spans="1:30" x14ac:dyDescent="0.25">
      <c r="A37">
        <f t="shared" si="23"/>
        <v>2.9899999999999936</v>
      </c>
      <c r="B37">
        <f t="shared" si="2"/>
        <v>977.2372209557966</v>
      </c>
      <c r="C37" s="2" t="str">
        <f>COMPLEX(COS(2*PI()*B37*1/'Input-Output'!C$5),SIN(2*PI()*B37*1/'Input-Output'!C$5))</f>
        <v>0.999321450736419+0.0368325684423342i</v>
      </c>
      <c r="D37" t="str">
        <f t="shared" si="3"/>
        <v>0.999321450736419-0.0368325684423342i</v>
      </c>
      <c r="E37" t="str">
        <f t="shared" si="4"/>
        <v>0.997286723803882-0.0736151514602837i</v>
      </c>
      <c r="F37" t="str">
        <f t="shared" si="5"/>
        <v>0.993898580527311-0.11029783146461i</v>
      </c>
      <c r="G37" t="str">
        <f t="shared" si="6"/>
        <v>0.989161618950959-0.146830826444306i</v>
      </c>
      <c r="H37" t="str">
        <f t="shared" si="7"/>
        <v>0.983082267598403-0.183164557525692i</v>
      </c>
      <c r="M37">
        <f>'Input-Output'!M$14</f>
        <v>6.5150198641639427</v>
      </c>
      <c r="N37" t="str">
        <f t="shared" si="8"/>
        <v>-15.1484332683025+0.558334562655204i</v>
      </c>
      <c r="O37" t="str">
        <f t="shared" si="9"/>
        <v>11.6152654044225-0.857385846606444i</v>
      </c>
      <c r="P37" t="str">
        <f t="shared" si="10"/>
        <v>-2.93383483600373+0.325582133455567i</v>
      </c>
      <c r="Q37" t="str">
        <f t="shared" si="11"/>
        <v>0</v>
      </c>
      <c r="R37" t="str">
        <f t="shared" si="12"/>
        <v>0</v>
      </c>
      <c r="S37" t="str">
        <f t="shared" si="13"/>
        <v>0.0480171642802136+0.026530849504327i</v>
      </c>
      <c r="U37">
        <v>1</v>
      </c>
      <c r="V37" t="str">
        <f t="shared" si="14"/>
        <v>-0.999321450736419+0.0368325684423342i</v>
      </c>
      <c r="W37" t="str">
        <f t="shared" si="15"/>
        <v>0</v>
      </c>
      <c r="X37" t="str">
        <f t="shared" si="16"/>
        <v>0</v>
      </c>
      <c r="Y37" t="str">
        <f t="shared" si="17"/>
        <v>0</v>
      </c>
      <c r="Z37" t="str">
        <f t="shared" si="18"/>
        <v>0</v>
      </c>
      <c r="AA37" t="str">
        <f t="shared" si="19"/>
        <v>0.000678549263581019+0.0368325684423342i</v>
      </c>
      <c r="AB37" t="str">
        <f t="shared" si="20"/>
        <v>0.744073714216173-1.28995276785458i</v>
      </c>
      <c r="AC37">
        <f t="shared" si="21"/>
        <v>1.4891688404889296</v>
      </c>
      <c r="AD37">
        <f t="shared" si="22"/>
        <v>-60.022686600202761</v>
      </c>
    </row>
    <row r="38" spans="1:30" x14ac:dyDescent="0.25">
      <c r="A38">
        <f t="shared" si="23"/>
        <v>3.0199999999999934</v>
      </c>
      <c r="B38">
        <f t="shared" si="2"/>
        <v>1047.1285480508841</v>
      </c>
      <c r="C38" s="2" t="str">
        <f>COMPLEX(COS(2*PI()*B38*1/'Input-Output'!C$5),SIN(2*PI()*B38*1/'Input-Output'!C$5))</f>
        <v>0.999220934260744+0.0394654853648891i</v>
      </c>
      <c r="D38" t="str">
        <f t="shared" si="3"/>
        <v>0.999220934260744-0.0394654853648891i</v>
      </c>
      <c r="E38" t="str">
        <f t="shared" si="4"/>
        <v>0.996884950929827-0.0788694783147164i</v>
      </c>
      <c r="F38" t="str">
        <f t="shared" si="5"/>
        <v>0.992995689776412-0.118150582247688i</v>
      </c>
      <c r="G38" t="str">
        <f t="shared" si="6"/>
        <v>0.987559210780729-0.157247592039254i</v>
      </c>
      <c r="H38" t="str">
        <f t="shared" si="7"/>
        <v>0.980583984691834-0.196099589407744i</v>
      </c>
      <c r="M38">
        <f>'Input-Output'!M$14</f>
        <v>6.5150198641639427</v>
      </c>
      <c r="N38" t="str">
        <f t="shared" si="8"/>
        <v>-15.1469095672721+0.598246210977088i</v>
      </c>
      <c r="O38" t="str">
        <f t="shared" si="9"/>
        <v>11.6105860093669-0.918582290396487i</v>
      </c>
      <c r="P38" t="str">
        <f t="shared" si="10"/>
        <v>-2.93116964220027+0.34876223880759i</v>
      </c>
      <c r="Q38" t="str">
        <f t="shared" si="11"/>
        <v>0</v>
      </c>
      <c r="R38" t="str">
        <f t="shared" si="12"/>
        <v>0</v>
      </c>
      <c r="S38" t="str">
        <f t="shared" si="13"/>
        <v>0.0475266640584722+0.028426159388191i</v>
      </c>
      <c r="U38">
        <v>1</v>
      </c>
      <c r="V38" t="str">
        <f t="shared" si="14"/>
        <v>-0.999220934260744+0.0394654853648891i</v>
      </c>
      <c r="W38" t="str">
        <f t="shared" si="15"/>
        <v>0</v>
      </c>
      <c r="X38" t="str">
        <f t="shared" si="16"/>
        <v>0</v>
      </c>
      <c r="Y38" t="str">
        <f t="shared" si="17"/>
        <v>0</v>
      </c>
      <c r="Z38" t="str">
        <f t="shared" si="18"/>
        <v>0</v>
      </c>
      <c r="AA38" t="str">
        <f t="shared" si="19"/>
        <v>0.000779065739256013+0.0394654853648891i</v>
      </c>
      <c r="AB38" t="str">
        <f t="shared" si="20"/>
        <v>0.743761735749151-1.18957677418425i</v>
      </c>
      <c r="AC38">
        <f t="shared" si="21"/>
        <v>1.4029520381122074</v>
      </c>
      <c r="AD38">
        <f t="shared" si="22"/>
        <v>-57.985049697889437</v>
      </c>
    </row>
    <row r="39" spans="1:30" x14ac:dyDescent="0.25">
      <c r="A39">
        <f t="shared" si="23"/>
        <v>3.0499999999999932</v>
      </c>
      <c r="B39">
        <f t="shared" si="2"/>
        <v>1122.0184543019466</v>
      </c>
      <c r="C39" s="2" t="str">
        <f>COMPLEX(COS(2*PI()*B39*1/'Input-Output'!C$5),SIN(2*PI()*B39*1/'Input-Output'!C$5))</f>
        <v>0.9991055300598+0.0422864021161288i</v>
      </c>
      <c r="D39" t="str">
        <f t="shared" si="3"/>
        <v>0.999105530059799-0.0422864021161288i</v>
      </c>
      <c r="E39" t="str">
        <f t="shared" si="4"/>
        <v>0.996423720392145-0.0844971564011133i</v>
      </c>
      <c r="F39" t="str">
        <f t="shared" si="5"/>
        <v>0.991959368593304-0.126556750353231i</v>
      </c>
      <c r="G39" t="str">
        <f t="shared" si="6"/>
        <v>0.98572046112025-0.168389941887509i</v>
      </c>
      <c r="H39" t="str">
        <f t="shared" si="7"/>
        <v>0.97771815900337-0.209921893939285i</v>
      </c>
      <c r="M39">
        <f>'Input-Output'!M$14</f>
        <v>6.5150198641639427</v>
      </c>
      <c r="N39" t="str">
        <f t="shared" si="8"/>
        <v>-15.1451601873948+0.641007695912792i</v>
      </c>
      <c r="O39" t="str">
        <f t="shared" si="9"/>
        <v>11.6052141188364-0.984127106169054i</v>
      </c>
      <c r="P39" t="str">
        <f t="shared" si="10"/>
        <v>-2.92811058240497+0.37357594647207i</v>
      </c>
      <c r="Q39" t="str">
        <f t="shared" si="11"/>
        <v>0</v>
      </c>
      <c r="R39" t="str">
        <f t="shared" si="12"/>
        <v>0</v>
      </c>
      <c r="S39" t="str">
        <f t="shared" si="13"/>
        <v>0.0469632132005726+0.0304565362158081i</v>
      </c>
      <c r="U39">
        <v>1</v>
      </c>
      <c r="V39" t="str">
        <f t="shared" si="14"/>
        <v>-0.999105530059799+0.0422864021161288i</v>
      </c>
      <c r="W39" t="str">
        <f t="shared" si="15"/>
        <v>0</v>
      </c>
      <c r="X39" t="str">
        <f t="shared" si="16"/>
        <v>0</v>
      </c>
      <c r="Y39" t="str">
        <f t="shared" si="17"/>
        <v>0</v>
      </c>
      <c r="Z39" t="str">
        <f t="shared" si="18"/>
        <v>0</v>
      </c>
      <c r="AA39" t="str">
        <f t="shared" si="19"/>
        <v>0.000894469940201037+0.0422864021161288i</v>
      </c>
      <c r="AB39" t="str">
        <f t="shared" si="20"/>
        <v>0.743403696546393-1.09487349653043i</v>
      </c>
      <c r="AC39">
        <f t="shared" si="21"/>
        <v>1.3234035776903474</v>
      </c>
      <c r="AD39">
        <f t="shared" si="22"/>
        <v>-55.824047234694781</v>
      </c>
    </row>
    <row r="40" spans="1:30" x14ac:dyDescent="0.25">
      <c r="A40">
        <f t="shared" si="23"/>
        <v>3.079999999999993</v>
      </c>
      <c r="B40">
        <f t="shared" si="2"/>
        <v>1202.2644346173947</v>
      </c>
      <c r="C40" s="2" t="str">
        <f>COMPLEX(COS(2*PI()*B40*1/'Input-Output'!C$5),SIN(2*PI()*B40*1/'Input-Output'!C$5))</f>
        <v>0.998973033785281+0.0453086941969442i</v>
      </c>
      <c r="D40" t="str">
        <f t="shared" si="3"/>
        <v>0.998973033785281-0.0453086941969442i</v>
      </c>
      <c r="E40" t="str">
        <f t="shared" si="4"/>
        <v>0.995894244460335-0.0905243273975417i</v>
      </c>
      <c r="F40" t="str">
        <f t="shared" si="5"/>
        <v>0.990769955650402-0.135554029746444i</v>
      </c>
      <c r="G40" t="str">
        <f t="shared" si="6"/>
        <v>0.983610692298444-0.18030531327771i</v>
      </c>
      <c r="H40" t="str">
        <f t="shared" si="7"/>
        <v>0.974431159047633-0.224686261878834i</v>
      </c>
      <c r="M40">
        <f>'Input-Output'!M$14</f>
        <v>6.5150198641639427</v>
      </c>
      <c r="N40" t="str">
        <f t="shared" si="8"/>
        <v>-15.1431517135735+0.686821772924561i</v>
      </c>
      <c r="O40" t="str">
        <f t="shared" si="9"/>
        <v>11.5990473833064-1.05432476256052i</v>
      </c>
      <c r="P40" t="str">
        <f t="shared" si="10"/>
        <v>-2.92459961942078+0.400134523202366i</v>
      </c>
      <c r="Q40" t="str">
        <f t="shared" si="11"/>
        <v>0</v>
      </c>
      <c r="R40" t="str">
        <f t="shared" si="12"/>
        <v>0</v>
      </c>
      <c r="S40" t="str">
        <f t="shared" si="13"/>
        <v>0.0463159144760628+0.0326315335664069i</v>
      </c>
      <c r="U40">
        <v>1</v>
      </c>
      <c r="V40" t="str">
        <f t="shared" si="14"/>
        <v>-0.998973033785281+0.0453086941969442i</v>
      </c>
      <c r="W40" t="str">
        <f t="shared" si="15"/>
        <v>0</v>
      </c>
      <c r="X40" t="str">
        <f t="shared" si="16"/>
        <v>0</v>
      </c>
      <c r="Y40" t="str">
        <f t="shared" si="17"/>
        <v>0</v>
      </c>
      <c r="Z40" t="str">
        <f t="shared" si="18"/>
        <v>0</v>
      </c>
      <c r="AA40" t="str">
        <f t="shared" si="19"/>
        <v>0.00102696621471898+0.0453086941969442i</v>
      </c>
      <c r="AB40" t="str">
        <f t="shared" si="20"/>
        <v>0.742992823442425-1.00538951201293i</v>
      </c>
      <c r="AC40">
        <f t="shared" si="21"/>
        <v>1.2501385549420287</v>
      </c>
      <c r="AD40">
        <f t="shared" si="22"/>
        <v>-53.535231295981042</v>
      </c>
    </row>
    <row r="41" spans="1:30" x14ac:dyDescent="0.25">
      <c r="A41">
        <f t="shared" si="23"/>
        <v>3.1099999999999928</v>
      </c>
      <c r="B41">
        <f t="shared" si="2"/>
        <v>1288.2495516931128</v>
      </c>
      <c r="C41" s="2" t="str">
        <f>COMPLEX(COS(2*PI()*B41*1/'Input-Output'!C$5),SIN(2*PI()*B41*1/'Input-Output'!C$5))</f>
        <v>0.998820914927403+0.0485466775751573i</v>
      </c>
      <c r="D41" t="str">
        <f t="shared" si="3"/>
        <v>0.998820914927402-0.0485466775751573i</v>
      </c>
      <c r="E41" t="str">
        <f t="shared" si="4"/>
        <v>0.995286440192827-0.0969788738246083i</v>
      </c>
      <c r="F41" t="str">
        <f t="shared" si="5"/>
        <v>0.989404910689071-0.145182377389092i</v>
      </c>
      <c r="G41" t="str">
        <f t="shared" si="6"/>
        <v>0.98119019606342-0.193043516205607i</v>
      </c>
      <c r="H41" t="str">
        <f t="shared" si="7"/>
        <v>0.970661668010654-0.240449425565484i</v>
      </c>
      <c r="M41">
        <f>'Input-Output'!M$14</f>
        <v>6.5150198641639427</v>
      </c>
      <c r="N41" t="str">
        <f t="shared" si="8"/>
        <v>-15.140845786521+0.735905453748772i</v>
      </c>
      <c r="O41" t="str">
        <f t="shared" si="9"/>
        <v>11.5919683681019-1.12950000356803i</v>
      </c>
      <c r="P41" t="str">
        <f t="shared" si="10"/>
        <v>-2.92057021789156+0.428555915767559i</v>
      </c>
      <c r="Q41" t="str">
        <f t="shared" si="11"/>
        <v>0</v>
      </c>
      <c r="R41" t="str">
        <f t="shared" si="12"/>
        <v>0</v>
      </c>
      <c r="S41" t="str">
        <f t="shared" si="13"/>
        <v>0.0455722278532833+0.034961365948301i</v>
      </c>
      <c r="U41">
        <v>1</v>
      </c>
      <c r="V41" t="str">
        <f t="shared" si="14"/>
        <v>-0.998820914927402+0.0485466775751573i</v>
      </c>
      <c r="W41" t="str">
        <f t="shared" si="15"/>
        <v>0</v>
      </c>
      <c r="X41" t="str">
        <f t="shared" si="16"/>
        <v>0</v>
      </c>
      <c r="Y41" t="str">
        <f t="shared" si="17"/>
        <v>0</v>
      </c>
      <c r="Z41" t="str">
        <f t="shared" si="18"/>
        <v>0</v>
      </c>
      <c r="AA41" t="str">
        <f t="shared" si="19"/>
        <v>0.00117908507259801+0.0485466775751573i</v>
      </c>
      <c r="AB41" t="str">
        <f t="shared" si="20"/>
        <v>0.742521355990418-0.920696003081833i</v>
      </c>
      <c r="AC41">
        <f t="shared" si="21"/>
        <v>1.1828013756302076</v>
      </c>
      <c r="AD41">
        <f t="shared" si="22"/>
        <v>-51.114576756463237</v>
      </c>
    </row>
    <row r="42" spans="1:30" x14ac:dyDescent="0.25">
      <c r="A42">
        <f t="shared" si="23"/>
        <v>3.1399999999999926</v>
      </c>
      <c r="B42">
        <f t="shared" si="2"/>
        <v>1380.3842646028618</v>
      </c>
      <c r="C42" s="2" t="str">
        <f>COMPLEX(COS(2*PI()*B42*1/'Input-Output'!C$5),SIN(2*PI()*B42*1/'Input-Output'!C$5))</f>
        <v>0.998646268626755+0.0520156722330845i</v>
      </c>
      <c r="D42" t="str">
        <f t="shared" si="3"/>
        <v>0.998646268626754-0.0520156722330845i</v>
      </c>
      <c r="E42" t="str">
        <f t="shared" si="4"/>
        <v>0.99458873968428-0.103890513971364i</v>
      </c>
      <c r="F42" t="str">
        <f t="shared" si="5"/>
        <v>0.987838398781031-0.155484076013353i</v>
      </c>
      <c r="G42" t="str">
        <f t="shared" si="6"/>
        <v>0.97841352221353-0.206656670711862i</v>
      </c>
      <c r="H42" t="str">
        <f t="shared" si="7"/>
        <v>0.966339627483973-0.257269750173106i</v>
      </c>
      <c r="M42">
        <f>'Input-Output'!M$14</f>
        <v>6.5150198641639427</v>
      </c>
      <c r="N42" t="str">
        <f t="shared" si="8"/>
        <v>-15.1381983722891+0.788490969695601i</v>
      </c>
      <c r="O42" t="str">
        <f t="shared" si="9"/>
        <v>11.5838423433729-1.20999895413885i</v>
      </c>
      <c r="P42" t="str">
        <f t="shared" si="10"/>
        <v>-2.91594611710616+0.458964936251152i</v>
      </c>
      <c r="Q42" t="str">
        <f t="shared" si="11"/>
        <v>0</v>
      </c>
      <c r="R42" t="str">
        <f t="shared" si="12"/>
        <v>0</v>
      </c>
      <c r="S42" t="str">
        <f t="shared" si="13"/>
        <v>0.0447177181415834+0.0374569518079029i</v>
      </c>
      <c r="U42">
        <v>1</v>
      </c>
      <c r="V42" t="str">
        <f t="shared" si="14"/>
        <v>-0.998646268626754+0.0520156722330845i</v>
      </c>
      <c r="W42" t="str">
        <f t="shared" si="15"/>
        <v>0</v>
      </c>
      <c r="X42" t="str">
        <f t="shared" si="16"/>
        <v>0</v>
      </c>
      <c r="Y42" t="str">
        <f t="shared" si="17"/>
        <v>0</v>
      </c>
      <c r="Z42" t="str">
        <f t="shared" si="18"/>
        <v>0</v>
      </c>
      <c r="AA42" t="str">
        <f t="shared" si="19"/>
        <v>0.00135373137324601+0.0520156722330845i</v>
      </c>
      <c r="AB42" t="str">
        <f t="shared" si="20"/>
        <v>0.741980405337975-0.840386639485548i</v>
      </c>
      <c r="AC42">
        <f t="shared" si="21"/>
        <v>1.1210640596020007</v>
      </c>
      <c r="AD42">
        <f t="shared" si="22"/>
        <v>-48.558599167395577</v>
      </c>
    </row>
    <row r="43" spans="1:30" x14ac:dyDescent="0.25">
      <c r="A43">
        <f t="shared" si="23"/>
        <v>3.1699999999999924</v>
      </c>
      <c r="B43">
        <f t="shared" si="2"/>
        <v>1479.1083881681823</v>
      </c>
      <c r="C43" s="2" t="str">
        <f>COMPLEX(COS(2*PI()*B43*1/'Input-Output'!C$5),SIN(2*PI()*B43*1/'Input-Output'!C$5))</f>
        <v>0.998445760389491+0.0557320694057806i</v>
      </c>
      <c r="D43" t="str">
        <f t="shared" si="3"/>
        <v>0.998445760389491-0.0557320694057806i</v>
      </c>
      <c r="E43" t="str">
        <f t="shared" si="4"/>
        <v>0.993787872879499-0.111290896831869i</v>
      </c>
      <c r="F43" t="str">
        <f t="shared" si="5"/>
        <v>0.986040816416561-0.166503778817667i</v>
      </c>
      <c r="G43" t="str">
        <f t="shared" si="6"/>
        <v>0.975228672564717-0.22119908726679i</v>
      </c>
      <c r="H43" t="str">
        <f t="shared" si="7"/>
        <v>0.961385050648466-0.275206802949436i</v>
      </c>
      <c r="M43">
        <f>'Input-Output'!M$14</f>
        <v>6.5150198641639427</v>
      </c>
      <c r="N43" t="str">
        <f t="shared" si="8"/>
        <v>-15.1351589242219+0.844826790894683i</v>
      </c>
      <c r="O43" t="str">
        <f t="shared" si="9"/>
        <v>11.5745147545571-1.2961902258839i</v>
      </c>
      <c r="P43" t="str">
        <f t="shared" si="10"/>
        <v>-2.91063993208407+0.491493393986298i</v>
      </c>
      <c r="Q43" t="str">
        <f t="shared" si="11"/>
        <v>0</v>
      </c>
      <c r="R43" t="str">
        <f t="shared" si="12"/>
        <v>0</v>
      </c>
      <c r="S43" t="str">
        <f t="shared" si="13"/>
        <v>0.0437357624150732+0.040129958997081i</v>
      </c>
      <c r="U43">
        <v>1</v>
      </c>
      <c r="V43" t="str">
        <f t="shared" si="14"/>
        <v>-0.998445760389491+0.0557320694057806i</v>
      </c>
      <c r="W43" t="str">
        <f t="shared" si="15"/>
        <v>0</v>
      </c>
      <c r="X43" t="str">
        <f t="shared" si="16"/>
        <v>0</v>
      </c>
      <c r="Y43" t="str">
        <f t="shared" si="17"/>
        <v>0</v>
      </c>
      <c r="Z43" t="str">
        <f t="shared" si="18"/>
        <v>0</v>
      </c>
      <c r="AA43" t="str">
        <f t="shared" si="19"/>
        <v>0.00155423961050905+0.0557320694057806i</v>
      </c>
      <c r="AB43" t="str">
        <f t="shared" si="20"/>
        <v>0.741359793829776-0.764075551327856i</v>
      </c>
      <c r="AC43">
        <f t="shared" si="21"/>
        <v>1.0646247188771709</v>
      </c>
      <c r="AD43">
        <f t="shared" si="22"/>
        <v>-45.864479682291346</v>
      </c>
    </row>
    <row r="44" spans="1:30" x14ac:dyDescent="0.25">
      <c r="A44">
        <f t="shared" si="23"/>
        <v>3.1999999999999922</v>
      </c>
      <c r="B44">
        <f t="shared" si="2"/>
        <v>1584.8931924610861</v>
      </c>
      <c r="C44" s="2" t="str">
        <f>COMPLEX(COS(2*PI()*B44*1/'Input-Output'!C$5),SIN(2*PI()*B44*1/'Input-Output'!C$5))</f>
        <v>0.998215562668004+0.0597134025776456i</v>
      </c>
      <c r="D44" t="str">
        <f t="shared" si="3"/>
        <v>0.998215562668004-0.0597134025776456i</v>
      </c>
      <c r="E44" t="str">
        <f t="shared" si="4"/>
        <v>0.9928686191052-0.119213695505731i</v>
      </c>
      <c r="F44" t="str">
        <f t="shared" si="5"/>
        <v>0.983978251882999-0.178288529696325i</v>
      </c>
      <c r="G44" t="str">
        <f t="shared" si="6"/>
        <v>0.971576189607734-0.236727074470406i</v>
      </c>
      <c r="H44" t="str">
        <f t="shared" si="7"/>
        <v>0.95570669368524-0.294320769986128i</v>
      </c>
      <c r="M44">
        <f>'Input-Output'!M$14</f>
        <v>6.5150198641639427</v>
      </c>
      <c r="N44" t="str">
        <f t="shared" si="8"/>
        <v>-15.1316694216+0.905178702512743i</v>
      </c>
      <c r="O44" t="str">
        <f t="shared" si="9"/>
        <v>11.5638083285036-1.3884660049013i</v>
      </c>
      <c r="P44" t="str">
        <f t="shared" si="10"/>
        <v>-2.90455156069626+0.526280155270421i</v>
      </c>
      <c r="Q44" t="str">
        <f t="shared" si="11"/>
        <v>0</v>
      </c>
      <c r="R44" t="str">
        <f t="shared" si="12"/>
        <v>0</v>
      </c>
      <c r="S44" t="str">
        <f t="shared" si="13"/>
        <v>0.042607210371282+0.0429928528818641i</v>
      </c>
      <c r="U44">
        <v>1</v>
      </c>
      <c r="V44" t="str">
        <f t="shared" si="14"/>
        <v>-0.998215562668004+0.0597134025776456i</v>
      </c>
      <c r="W44" t="str">
        <f t="shared" si="15"/>
        <v>0</v>
      </c>
      <c r="X44" t="str">
        <f t="shared" si="16"/>
        <v>0</v>
      </c>
      <c r="Y44" t="str">
        <f t="shared" si="17"/>
        <v>0</v>
      </c>
      <c r="Z44" t="str">
        <f t="shared" si="18"/>
        <v>0</v>
      </c>
      <c r="AA44" t="str">
        <f t="shared" si="19"/>
        <v>0.00178443733199596+0.0597134025776456i</v>
      </c>
      <c r="AB44" t="str">
        <f t="shared" si="20"/>
        <v>0.74064787300164-0.691395379842083i</v>
      </c>
      <c r="AC44">
        <f t="shared" si="21"/>
        <v>1.013206219408878</v>
      </c>
      <c r="AD44">
        <f t="shared" si="22"/>
        <v>-43.030193513317208</v>
      </c>
    </row>
    <row r="45" spans="1:30" x14ac:dyDescent="0.25">
      <c r="A45">
        <f t="shared" si="23"/>
        <v>3.229999999999992</v>
      </c>
      <c r="B45">
        <f t="shared" si="2"/>
        <v>1698.2436524617146</v>
      </c>
      <c r="C45" s="2" t="str">
        <f>COMPLEX(COS(2*PI()*B45*1/'Input-Output'!C$5),SIN(2*PI()*B45*1/'Input-Output'!C$5))</f>
        <v>0.997951282119771+0.0639784222648906i</v>
      </c>
      <c r="D45" t="str">
        <f t="shared" si="3"/>
        <v>0.997951282119771-0.0639784222648906i</v>
      </c>
      <c r="E45" t="str">
        <f t="shared" si="4"/>
        <v>0.991813522968991-0.127694697054495i</v>
      </c>
      <c r="F45" t="str">
        <f t="shared" si="5"/>
        <v>0.981611871621492-0.190887751025968i</v>
      </c>
      <c r="G45" t="str">
        <f t="shared" si="6"/>
        <v>0.967388128688322-0.253298654700154i</v>
      </c>
      <c r="H45" t="str">
        <f t="shared" si="7"/>
        <v>0.949200575042422-0.314671683408496i</v>
      </c>
      <c r="M45">
        <f>'Input-Output'!M$14</f>
        <v>6.5150198641639427</v>
      </c>
      <c r="N45" t="str">
        <f t="shared" si="8"/>
        <v>-15.1276632669777+0.969830938359994i</v>
      </c>
      <c r="O45" t="str">
        <f t="shared" si="9"/>
        <v>11.5515197645864-1.48724309832181i</v>
      </c>
      <c r="P45" t="str">
        <f t="shared" si="10"/>
        <v>-2.89756637228523+0.563471107312848i</v>
      </c>
      <c r="Q45" t="str">
        <f t="shared" si="11"/>
        <v>0</v>
      </c>
      <c r="R45" t="str">
        <f t="shared" si="12"/>
        <v>0</v>
      </c>
      <c r="S45" t="str">
        <f t="shared" si="13"/>
        <v>0.0413099894874125+0.0460589473510321i</v>
      </c>
      <c r="U45">
        <v>1</v>
      </c>
      <c r="V45" t="str">
        <f t="shared" si="14"/>
        <v>-0.997951282119771+0.0639784222648906i</v>
      </c>
      <c r="W45" t="str">
        <f t="shared" si="15"/>
        <v>0</v>
      </c>
      <c r="X45" t="str">
        <f t="shared" si="16"/>
        <v>0</v>
      </c>
      <c r="Y45" t="str">
        <f t="shared" si="17"/>
        <v>0</v>
      </c>
      <c r="Z45" t="str">
        <f t="shared" si="18"/>
        <v>0</v>
      </c>
      <c r="AA45" t="str">
        <f t="shared" si="19"/>
        <v>0.00204871788022898+0.0639784222648906i</v>
      </c>
      <c r="AB45" t="str">
        <f t="shared" si="20"/>
        <v>0.739831317442599-0.621995392044114i</v>
      </c>
      <c r="AC45">
        <f t="shared" si="21"/>
        <v>0.96655504033291495</v>
      </c>
      <c r="AD45">
        <f t="shared" si="22"/>
        <v>-40.054637425120696</v>
      </c>
    </row>
    <row r="46" spans="1:30" x14ac:dyDescent="0.25">
      <c r="A46">
        <f t="shared" si="23"/>
        <v>3.2599999999999918</v>
      </c>
      <c r="B46">
        <f t="shared" si="2"/>
        <v>1819.700858609951</v>
      </c>
      <c r="C46" s="2" t="str">
        <f>COMPLEX(COS(2*PI()*B46*1/'Input-Output'!C$5),SIN(2*PI()*B46*1/'Input-Output'!C$5))</f>
        <v>0.997647876186841+0.0685471745580081i</v>
      </c>
      <c r="D46" t="str">
        <f t="shared" si="3"/>
        <v>0.997647876186841-0.0685471745580081i</v>
      </c>
      <c r="E46" t="str">
        <f t="shared" si="4"/>
        <v>0.990602569720228-0.136771886232811i</v>
      </c>
      <c r="F46" t="str">
        <f t="shared" si="5"/>
        <v>0.978897223466383-0.204353189086456i</v>
      </c>
      <c r="G46" t="str">
        <f t="shared" si="6"/>
        <v>0.962586902272637-0.27097316393541i</v>
      </c>
      <c r="H46" t="str">
        <f t="shared" si="7"/>
        <v>0.94174833392875-0.336318413921125i</v>
      </c>
      <c r="M46">
        <f>'Input-Output'!M$14</f>
        <v>6.5150198641639427</v>
      </c>
      <c r="N46" t="str">
        <f t="shared" si="8"/>
        <v>-15.123064021635+1.03908737149339i</v>
      </c>
      <c r="O46" t="str">
        <f t="shared" si="9"/>
        <v>11.5374159536752-1.59296390951454i</v>
      </c>
      <c r="P46" t="str">
        <f t="shared" si="10"/>
        <v>-2.88955315093549+0.603218997125661i</v>
      </c>
      <c r="Q46" t="str">
        <f t="shared" si="11"/>
        <v>0</v>
      </c>
      <c r="R46" t="str">
        <f t="shared" si="12"/>
        <v>0</v>
      </c>
      <c r="S46" t="str">
        <f t="shared" si="13"/>
        <v>0.0398186452686522+0.0493424591045108i</v>
      </c>
      <c r="U46">
        <v>1</v>
      </c>
      <c r="V46" t="str">
        <f t="shared" si="14"/>
        <v>-0.997647876186841+0.0685471745580081i</v>
      </c>
      <c r="W46" t="str">
        <f t="shared" si="15"/>
        <v>0</v>
      </c>
      <c r="X46" t="str">
        <f t="shared" si="16"/>
        <v>0</v>
      </c>
      <c r="Y46" t="str">
        <f t="shared" si="17"/>
        <v>0</v>
      </c>
      <c r="Z46" t="str">
        <f t="shared" si="18"/>
        <v>0</v>
      </c>
      <c r="AA46" t="str">
        <f t="shared" si="19"/>
        <v>0.00235212381315897+0.0685471745580081i</v>
      </c>
      <c r="AB46" t="str">
        <f t="shared" si="20"/>
        <v>0.73889489185387-0.555539644684777i</v>
      </c>
      <c r="AC46">
        <f t="shared" si="21"/>
        <v>0.92444034854836943</v>
      </c>
      <c r="AD46">
        <f t="shared" si="22"/>
        <v>-36.937750941805561</v>
      </c>
    </row>
    <row r="47" spans="1:30" x14ac:dyDescent="0.25">
      <c r="A47">
        <f t="shared" si="23"/>
        <v>3.2899999999999916</v>
      </c>
      <c r="B47">
        <f t="shared" si="2"/>
        <v>1949.8445997580084</v>
      </c>
      <c r="C47" s="2" t="str">
        <f>COMPLEX(COS(2*PI()*B47*1/'Input-Output'!C$5),SIN(2*PI()*B47*1/'Input-Output'!C$5))</f>
        <v>0.997299557444765+0.0734410833285865i</v>
      </c>
      <c r="D47" t="str">
        <f t="shared" si="3"/>
        <v>0.997299557444765-0.0734410833285865i</v>
      </c>
      <c r="E47" t="str">
        <f t="shared" si="4"/>
        <v>0.989212814559047-0.146485519803727i</v>
      </c>
      <c r="F47" t="str">
        <f t="shared" si="5"/>
        <v>0.975783446912091-0.218738804816059i</v>
      </c>
      <c r="G47" t="str">
        <f t="shared" si="6"/>
        <v>0.957083984975663-0.289810706674379i</v>
      </c>
      <c r="H47" t="str">
        <f t="shared" si="7"/>
        <v>0.933215422395311-0.359317374202166i</v>
      </c>
      <c r="M47">
        <f>'Input-Output'!M$14</f>
        <v>6.5150198641639427</v>
      </c>
      <c r="N47" t="str">
        <f t="shared" si="8"/>
        <v>-15.1177839556297+1.11327276036664i</v>
      </c>
      <c r="O47" t="str">
        <f t="shared" si="9"/>
        <v>11.5212296607477-1.70609730362728i</v>
      </c>
      <c r="P47" t="str">
        <f t="shared" si="10"/>
        <v>-2.8803617643036+0.645683109049918i</v>
      </c>
      <c r="Q47" t="str">
        <f t="shared" si="11"/>
        <v>0</v>
      </c>
      <c r="R47" t="str">
        <f t="shared" si="12"/>
        <v>0</v>
      </c>
      <c r="S47" t="str">
        <f t="shared" si="13"/>
        <v>0.0381038049783435+0.0528585657892779i</v>
      </c>
      <c r="U47">
        <v>1</v>
      </c>
      <c r="V47" t="str">
        <f t="shared" si="14"/>
        <v>-0.997299557444765+0.0734410833285865i</v>
      </c>
      <c r="W47" t="str">
        <f t="shared" si="15"/>
        <v>0</v>
      </c>
      <c r="X47" t="str">
        <f t="shared" si="16"/>
        <v>0</v>
      </c>
      <c r="Y47" t="str">
        <f t="shared" si="17"/>
        <v>0</v>
      </c>
      <c r="Z47" t="str">
        <f t="shared" si="18"/>
        <v>0</v>
      </c>
      <c r="AA47" t="str">
        <f t="shared" si="19"/>
        <v>0.00270044255523505+0.0734410833285865i</v>
      </c>
      <c r="AB47" t="str">
        <f t="shared" si="20"/>
        <v>0.737821188514909-0.491705181977723i</v>
      </c>
      <c r="AC47">
        <f t="shared" si="21"/>
        <v>0.88665331004023129</v>
      </c>
      <c r="AD47">
        <f t="shared" si="22"/>
        <v>-33.680625427621628</v>
      </c>
    </row>
    <row r="48" spans="1:30" x14ac:dyDescent="0.25">
      <c r="A48">
        <f t="shared" si="23"/>
        <v>3.3199999999999914</v>
      </c>
      <c r="B48">
        <f t="shared" si="2"/>
        <v>2089.2961308539993</v>
      </c>
      <c r="C48" s="2" t="str">
        <f>COMPLEX(COS(2*PI()*B48*1/'Input-Output'!C$5),SIN(2*PI()*B48*1/'Input-Output'!C$5))</f>
        <v>0.996899683949833+0.0786830359145051i</v>
      </c>
      <c r="D48" t="str">
        <f t="shared" si="3"/>
        <v>0.996899683949833-0.0786830359145051i</v>
      </c>
      <c r="E48" t="str">
        <f t="shared" si="4"/>
        <v>0.987617959718553-0.156878187270767i</v>
      </c>
      <c r="F48" t="str">
        <f t="shared" si="5"/>
        <v>0.972212379863376-0.234100594703195i</v>
      </c>
      <c r="G48" t="str">
        <f t="shared" si="6"/>
        <v>0.950778468717276-0.3098714304734i</v>
      </c>
      <c r="H48" t="str">
        <f t="shared" si="7"/>
        <v>0.923449130077741-0.383720867504835i</v>
      </c>
      <c r="M48">
        <f>'Input-Output'!M$14</f>
        <v>6.5150198641639427</v>
      </c>
      <c r="N48" t="str">
        <f t="shared" si="8"/>
        <v>-15.111722385602+1.19273404770805i</v>
      </c>
      <c r="O48" t="str">
        <f t="shared" si="9"/>
        <v>11.5026545992215-1.82713931492484i</v>
      </c>
      <c r="P48" t="str">
        <f t="shared" si="10"/>
        <v>-2.86982052688311+0.691028736055783i</v>
      </c>
      <c r="Q48" t="str">
        <f t="shared" si="11"/>
        <v>0</v>
      </c>
      <c r="R48" t="str">
        <f t="shared" si="12"/>
        <v>0</v>
      </c>
      <c r="S48" t="str">
        <f t="shared" si="13"/>
        <v>0.036131550900333+0.0566234688389928i</v>
      </c>
      <c r="U48">
        <v>1</v>
      </c>
      <c r="V48" t="str">
        <f t="shared" si="14"/>
        <v>-0.996899683949833+0.0786830359145051i</v>
      </c>
      <c r="W48" t="str">
        <f t="shared" si="15"/>
        <v>0</v>
      </c>
      <c r="X48" t="str">
        <f t="shared" si="16"/>
        <v>0</v>
      </c>
      <c r="Y48" t="str">
        <f t="shared" si="17"/>
        <v>0</v>
      </c>
      <c r="Z48" t="str">
        <f t="shared" si="18"/>
        <v>0</v>
      </c>
      <c r="AA48" t="str">
        <f t="shared" si="19"/>
        <v>0.00310031605016703+0.0786830359145051i</v>
      </c>
      <c r="AB48" t="str">
        <f t="shared" si="20"/>
        <v>0.736590332329163-0.430180250129053i</v>
      </c>
      <c r="AC48">
        <f t="shared" si="21"/>
        <v>0.8530066619211607</v>
      </c>
      <c r="AD48">
        <f t="shared" si="22"/>
        <v>-30.285595149035274</v>
      </c>
    </row>
    <row r="49" spans="1:30" x14ac:dyDescent="0.25">
      <c r="A49">
        <f t="shared" si="23"/>
        <v>3.3499999999999912</v>
      </c>
      <c r="B49">
        <f t="shared" si="2"/>
        <v>2238.7211385682958</v>
      </c>
      <c r="C49" s="2" t="str">
        <f>COMPLEX(COS(2*PI()*B49*1/'Input-Output'!C$5),SIN(2*PI()*B49*1/'Input-Output'!C$5))</f>
        <v>0.996440633564029+0.0842974719817624i</v>
      </c>
      <c r="D49" t="str">
        <f t="shared" si="3"/>
        <v>0.996440633564029-0.0842974719817624i</v>
      </c>
      <c r="E49" t="str">
        <f t="shared" si="4"/>
        <v>0.985787872434968-0.167994852778707i</v>
      </c>
      <c r="F49" t="str">
        <f t="shared" si="5"/>
        <v>0.968117550773643-0.250496323094858i</v>
      </c>
      <c r="G49" t="str">
        <f t="shared" si="6"/>
        <v>0.943555458879722-0.331214577001494i</v>
      </c>
      <c r="H49" t="str">
        <f t="shared" si="7"/>
        <v>0.912276447724174-0.409575002811163i</v>
      </c>
      <c r="M49">
        <f>'Input-Output'!M$14</f>
        <v>6.5150198641639427</v>
      </c>
      <c r="N49" t="str">
        <f t="shared" si="8"/>
        <v>-15.1047637697022+1.27784170755196i</v>
      </c>
      <c r="O49" t="str">
        <f t="shared" si="9"/>
        <v>11.4813398168177-1.95661363480188i</v>
      </c>
      <c r="P49" t="str">
        <f t="shared" si="10"/>
        <v>-2.8577332249528+0.739426389558412i</v>
      </c>
      <c r="Q49" t="str">
        <f t="shared" si="11"/>
        <v>0</v>
      </c>
      <c r="R49" t="str">
        <f t="shared" si="12"/>
        <v>0</v>
      </c>
      <c r="S49" t="str">
        <f t="shared" si="13"/>
        <v>0.0338626863266418+0.0606544623084918i</v>
      </c>
      <c r="U49">
        <v>1</v>
      </c>
      <c r="V49" t="str">
        <f t="shared" si="14"/>
        <v>-0.996440633564029+0.0842974719817624i</v>
      </c>
      <c r="W49" t="str">
        <f t="shared" si="15"/>
        <v>0</v>
      </c>
      <c r="X49" t="str">
        <f t="shared" si="16"/>
        <v>0</v>
      </c>
      <c r="Y49" t="str">
        <f t="shared" si="17"/>
        <v>0</v>
      </c>
      <c r="Z49" t="str">
        <f t="shared" si="18"/>
        <v>0</v>
      </c>
      <c r="AA49" t="str">
        <f t="shared" si="19"/>
        <v>0.00355936643597099+0.0842974719817624i</v>
      </c>
      <c r="AB49" t="str">
        <f t="shared" si="20"/>
        <v>0.735179650691744-0.370662510025458i</v>
      </c>
      <c r="AC49">
        <f t="shared" si="21"/>
        <v>0.82333457059059989</v>
      </c>
      <c r="AD49">
        <f t="shared" si="22"/>
        <v>-26.756304978579976</v>
      </c>
    </row>
    <row r="50" spans="1:30" x14ac:dyDescent="0.25">
      <c r="A50">
        <f t="shared" si="23"/>
        <v>3.379999999999991</v>
      </c>
      <c r="B50">
        <f t="shared" si="2"/>
        <v>2398.8329190194427</v>
      </c>
      <c r="C50" s="2" t="str">
        <f>COMPLEX(COS(2*PI()*B50*1/'Input-Output'!C$5),SIN(2*PI()*B50*1/'Input-Output'!C$5))</f>
        <v>0.995913659954876+0.0903104751138204i</v>
      </c>
      <c r="D50" t="str">
        <f t="shared" si="3"/>
        <v>0.995913659954876-0.0903104751138204i</v>
      </c>
      <c r="E50" t="str">
        <f t="shared" si="4"/>
        <v>0.983688036169432-0.179882871605737i</v>
      </c>
      <c r="F50" t="str">
        <f t="shared" si="5"/>
        <v>0.96342304475577-0.267985142934305i</v>
      </c>
      <c r="G50" t="str">
        <f t="shared" si="6"/>
        <v>0.935284305005747-0.353897257420731i</v>
      </c>
      <c r="H50" t="str">
        <f t="shared" si="7"/>
        <v>0.899501785837481-0.436917082837441i</v>
      </c>
      <c r="M50">
        <f>'Input-Output'!M$14</f>
        <v>6.5150198641639427</v>
      </c>
      <c r="N50" t="str">
        <f t="shared" si="8"/>
        <v>-15.0967755247321+1.36899113361596i</v>
      </c>
      <c r="O50" t="str">
        <f t="shared" si="9"/>
        <v>11.4568833040136-2.09507180386488i</v>
      </c>
      <c r="P50" t="str">
        <f t="shared" si="10"/>
        <v>-2.84387576951127+0.791050679894294i</v>
      </c>
      <c r="Q50" t="str">
        <f t="shared" si="11"/>
        <v>0</v>
      </c>
      <c r="R50" t="str">
        <f t="shared" si="12"/>
        <v>0</v>
      </c>
      <c r="S50" t="str">
        <f t="shared" si="13"/>
        <v>0.0312518739341718+0.064970009645374i</v>
      </c>
      <c r="U50">
        <v>1</v>
      </c>
      <c r="V50" t="str">
        <f t="shared" si="14"/>
        <v>-0.995913659954876+0.0903104751138204i</v>
      </c>
      <c r="W50" t="str">
        <f t="shared" si="15"/>
        <v>0</v>
      </c>
      <c r="X50" t="str">
        <f t="shared" si="16"/>
        <v>0</v>
      </c>
      <c r="Y50" t="str">
        <f t="shared" si="17"/>
        <v>0</v>
      </c>
      <c r="Z50" t="str">
        <f t="shared" si="18"/>
        <v>0</v>
      </c>
      <c r="AA50" t="str">
        <f t="shared" si="19"/>
        <v>0.00408634004512398+0.0903104751138204i</v>
      </c>
      <c r="AB50" t="str">
        <f t="shared" si="20"/>
        <v>0.733563305667506-0.312857227104382i</v>
      </c>
      <c r="AC50">
        <f t="shared" si="21"/>
        <v>0.79749280120467658</v>
      </c>
      <c r="AD50">
        <f t="shared" si="22"/>
        <v>-23.097750600650169</v>
      </c>
    </row>
    <row r="51" spans="1:30" x14ac:dyDescent="0.25">
      <c r="A51">
        <f t="shared" si="23"/>
        <v>3.4099999999999908</v>
      </c>
      <c r="B51">
        <f t="shared" si="2"/>
        <v>2570.3957827688118</v>
      </c>
      <c r="C51" s="2" t="str">
        <f>COMPLEX(COS(2*PI()*B51*1/'Input-Output'!C$5),SIN(2*PI()*B51*1/'Input-Output'!C$5))</f>
        <v>0.99530872764867+0.0967498664928608i</v>
      </c>
      <c r="D51" t="str">
        <f t="shared" si="3"/>
        <v>0.995308727648669-0.0967498664928607i</v>
      </c>
      <c r="E51" t="str">
        <f t="shared" si="4"/>
        <v>0.981278926667226-0.192591973038376i</v>
      </c>
      <c r="F51" t="str">
        <f t="shared" si="5"/>
        <v>0.958042232290549-0.286627076787484i</v>
      </c>
      <c r="G51" t="str">
        <f t="shared" si="6"/>
        <v>0.925816663842369-0.377972889175641i</v>
      </c>
      <c r="H51" t="str">
        <f t="shared" si="7"/>
        <v>0.88490457915922-0.465772354034714i</v>
      </c>
      <c r="M51">
        <f>'Input-Output'!M$14</f>
        <v>6.5150198641639427</v>
      </c>
      <c r="N51" t="str">
        <f t="shared" si="8"/>
        <v>-15.0876055257636+1.46660405938874i</v>
      </c>
      <c r="O51" t="str">
        <f t="shared" si="9"/>
        <v>11.4288247270883-2.24309301247856i</v>
      </c>
      <c r="P51" t="str">
        <f t="shared" si="10"/>
        <v>-2.82799244362092+0.846078784391553i</v>
      </c>
      <c r="Q51" t="str">
        <f t="shared" si="11"/>
        <v>0</v>
      </c>
      <c r="R51" t="str">
        <f t="shared" si="12"/>
        <v>0</v>
      </c>
      <c r="S51" t="str">
        <f t="shared" si="13"/>
        <v>0.0282466218677224+0.069589831301733i</v>
      </c>
      <c r="U51">
        <v>1</v>
      </c>
      <c r="V51" t="str">
        <f t="shared" si="14"/>
        <v>-0.995308727648669+0.0967498664928607i</v>
      </c>
      <c r="W51" t="str">
        <f t="shared" si="15"/>
        <v>0</v>
      </c>
      <c r="X51" t="str">
        <f t="shared" si="16"/>
        <v>0</v>
      </c>
      <c r="Y51" t="str">
        <f t="shared" si="17"/>
        <v>0</v>
      </c>
      <c r="Z51" t="str">
        <f t="shared" si="18"/>
        <v>0</v>
      </c>
      <c r="AA51" t="str">
        <f t="shared" si="19"/>
        <v>0.00469127235133104+0.0967498664928607i</v>
      </c>
      <c r="AB51" t="str">
        <f t="shared" si="20"/>
        <v>0.731711886429172-0.256475414646779i</v>
      </c>
      <c r="AC51">
        <f t="shared" si="21"/>
        <v>0.77535922194810747</v>
      </c>
      <c r="AD51">
        <f t="shared" si="22"/>
        <v>-19.316288894038667</v>
      </c>
    </row>
    <row r="52" spans="1:30" x14ac:dyDescent="0.25">
      <c r="A52">
        <f t="shared" si="23"/>
        <v>3.4399999999999906</v>
      </c>
      <c r="B52">
        <f t="shared" si="2"/>
        <v>2754.2287033381103</v>
      </c>
      <c r="C52" s="2" t="str">
        <f>COMPLEX(COS(2*PI()*B52*1/'Input-Output'!C$5),SIN(2*PI()*B52*1/'Input-Output'!C$5))</f>
        <v>0.99461432315689+0.103645299802553i</v>
      </c>
      <c r="D52" t="str">
        <f t="shared" si="3"/>
        <v>0.99461432315689-0.103645299802553i</v>
      </c>
      <c r="E52" t="str">
        <f t="shared" si="4"/>
        <v>0.978515303657678-0.206174199423019i</v>
      </c>
      <c r="F52" t="str">
        <f t="shared" si="5"/>
        <v>0.951876349735391-0.306482323820526i</v>
      </c>
      <c r="G52" t="str">
        <f t="shared" si="6"/>
        <v>0.914984398984556-0.403489218709587i</v>
      </c>
      <c r="H52" t="str">
        <f t="shared" si="7"/>
        <v>0.868236827654885-0.496149988515352i</v>
      </c>
      <c r="M52">
        <f>'Input-Output'!M$14</f>
        <v>6.5150198641639427</v>
      </c>
      <c r="N52" t="str">
        <f t="shared" si="8"/>
        <v>-15.0770792430573+1.57112999673445i</v>
      </c>
      <c r="O52" t="str">
        <f t="shared" si="9"/>
        <v>11.3966371786456-2.40128339090739i</v>
      </c>
      <c r="P52" t="str">
        <f t="shared" si="10"/>
        <v>-2.80979171228932+0.90468840167473i</v>
      </c>
      <c r="Q52" t="str">
        <f t="shared" si="11"/>
        <v>0</v>
      </c>
      <c r="R52" t="str">
        <f t="shared" si="12"/>
        <v>0</v>
      </c>
      <c r="S52" t="str">
        <f t="shared" si="13"/>
        <v>0.0247860874629224+0.0745350075017902i</v>
      </c>
      <c r="U52">
        <v>1</v>
      </c>
      <c r="V52" t="str">
        <f t="shared" si="14"/>
        <v>-0.99461432315689+0.103645299802553i</v>
      </c>
      <c r="W52" t="str">
        <f t="shared" si="15"/>
        <v>0</v>
      </c>
      <c r="X52" t="str">
        <f t="shared" si="16"/>
        <v>0</v>
      </c>
      <c r="Y52" t="str">
        <f t="shared" si="17"/>
        <v>0</v>
      </c>
      <c r="Z52" t="str">
        <f t="shared" si="18"/>
        <v>0</v>
      </c>
      <c r="AA52" t="str">
        <f t="shared" si="19"/>
        <v>0.00538567684310998+0.103645299802553i</v>
      </c>
      <c r="AB52" t="str">
        <f t="shared" si="20"/>
        <v>0.729591960724777-0.201231903181914i</v>
      </c>
      <c r="AC52">
        <f t="shared" si="21"/>
        <v>0.75683466359069451</v>
      </c>
      <c r="AD52">
        <f t="shared" si="22"/>
        <v>-15.419618409485569</v>
      </c>
    </row>
    <row r="53" spans="1:30" x14ac:dyDescent="0.25">
      <c r="A53">
        <f t="shared" si="23"/>
        <v>3.4699999999999904</v>
      </c>
      <c r="B53">
        <f t="shared" si="2"/>
        <v>2951.2092266663221</v>
      </c>
      <c r="C53" s="2" t="str">
        <f>COMPLEX(COS(2*PI()*B53*1/'Input-Output'!C$5),SIN(2*PI()*B53*1/'Input-Output'!C$5))</f>
        <v>0.993817238793075+0.111028356187542i</v>
      </c>
      <c r="D53" t="str">
        <f t="shared" si="3"/>
        <v>0.993817238793075-0.111028356187542i</v>
      </c>
      <c r="E53" t="str">
        <f t="shared" si="4"/>
        <v>0.975345408244585-0.220683788748074i</v>
      </c>
      <c r="F53" t="str">
        <f t="shared" si="5"/>
        <v>0.944812922189201-0.327610350972469i</v>
      </c>
      <c r="G53" t="str">
        <f t="shared" si="6"/>
        <v>0.902597330767592-0.430485840058904i</v>
      </c>
      <c r="H53" t="str">
        <f t="shared" si="7"/>
        <v>0.849220651821695-0.528038146841247i</v>
      </c>
      <c r="M53">
        <f>'Input-Output'!M$14</f>
        <v>6.5150198641639427</v>
      </c>
      <c r="N53" t="str">
        <f t="shared" si="8"/>
        <v>-15.0649964650027+1.68304767535698i</v>
      </c>
      <c r="O53" t="str">
        <f t="shared" si="9"/>
        <v>11.3597178297277-2.57027464176538i</v>
      </c>
      <c r="P53" t="str">
        <f t="shared" si="10"/>
        <v>-2.78894156701031+0.967055068947276i</v>
      </c>
      <c r="Q53" t="str">
        <f t="shared" si="11"/>
        <v>0</v>
      </c>
      <c r="R53" t="str">
        <f t="shared" si="12"/>
        <v>0</v>
      </c>
      <c r="S53" t="str">
        <f t="shared" si="13"/>
        <v>0.0207996618786321+0.0798281025388762i</v>
      </c>
      <c r="U53">
        <v>1</v>
      </c>
      <c r="V53" t="str">
        <f t="shared" si="14"/>
        <v>-0.993817238793075+0.111028356187542i</v>
      </c>
      <c r="W53" t="str">
        <f t="shared" si="15"/>
        <v>0</v>
      </c>
      <c r="X53" t="str">
        <f t="shared" si="16"/>
        <v>0</v>
      </c>
      <c r="Y53" t="str">
        <f t="shared" si="17"/>
        <v>0</v>
      </c>
      <c r="Z53" t="str">
        <f t="shared" si="18"/>
        <v>0</v>
      </c>
      <c r="AA53" t="str">
        <f t="shared" si="19"/>
        <v>0.00618276120692496+0.111028356187542i</v>
      </c>
      <c r="AB53" t="str">
        <f t="shared" si="20"/>
        <v>0.727165585416061-0.146843304412897i</v>
      </c>
      <c r="AC53">
        <f t="shared" si="21"/>
        <v>0.74184415119645009</v>
      </c>
      <c r="AD53">
        <f t="shared" si="22"/>
        <v>-11.416732250938544</v>
      </c>
    </row>
    <row r="54" spans="1:30" x14ac:dyDescent="0.25">
      <c r="A54">
        <f t="shared" si="23"/>
        <v>3.4999999999999902</v>
      </c>
      <c r="B54">
        <f t="shared" si="2"/>
        <v>3162.2776601683131</v>
      </c>
      <c r="C54" s="2" t="str">
        <f>COMPLEX(COS(2*PI()*B54*1/'Input-Output'!C$5),SIN(2*PI()*B54*1/'Input-Output'!C$5))</f>
        <v>0.992902325347714+0.11893263773709i</v>
      </c>
      <c r="D54" t="str">
        <f t="shared" si="3"/>
        <v>0.992902325347714-0.11893263773709i</v>
      </c>
      <c r="E54" t="str">
        <f t="shared" si="4"/>
        <v>0.971710055361797-0.236176985137788i</v>
      </c>
      <c r="F54" t="str">
        <f t="shared" si="5"/>
        <v>0.936724021717254-0.350068717736755i</v>
      </c>
      <c r="G54" t="str">
        <f t="shared" si="6"/>
        <v>0.888440863382451-0.458991102606845i</v>
      </c>
      <c r="H54" t="str">
        <f t="shared" si="7"/>
        <v>0.827545976655479-0.56139794844774i</v>
      </c>
      <c r="M54">
        <f>'Input-Output'!M$14</f>
        <v>6.5150198641639427</v>
      </c>
      <c r="N54" t="str">
        <f t="shared" si="8"/>
        <v>-15.0511275489866+1.80286645989219i</v>
      </c>
      <c r="O54" t="str">
        <f t="shared" si="9"/>
        <v>11.3173773597661-2.75072183286301i</v>
      </c>
      <c r="P54" t="str">
        <f t="shared" si="10"/>
        <v>-2.76506438431328+1.03334869292836i</v>
      </c>
      <c r="Q54" t="str">
        <f t="shared" si="11"/>
        <v>0</v>
      </c>
      <c r="R54" t="str">
        <f t="shared" si="12"/>
        <v>0</v>
      </c>
      <c r="S54" t="str">
        <f t="shared" si="13"/>
        <v>0.0162052906301633+0.0854933199575398i</v>
      </c>
      <c r="U54">
        <v>1</v>
      </c>
      <c r="V54" t="str">
        <f t="shared" si="14"/>
        <v>-0.992902325347714+0.11893263773709i</v>
      </c>
      <c r="W54" t="str">
        <f t="shared" si="15"/>
        <v>0</v>
      </c>
      <c r="X54" t="str">
        <f t="shared" si="16"/>
        <v>0</v>
      </c>
      <c r="Y54" t="str">
        <f t="shared" si="17"/>
        <v>0</v>
      </c>
      <c r="Z54" t="str">
        <f t="shared" si="18"/>
        <v>0</v>
      </c>
      <c r="AA54" t="str">
        <f t="shared" si="19"/>
        <v>0.00709767465228595+0.11893263773709i</v>
      </c>
      <c r="AB54" t="str">
        <f t="shared" si="20"/>
        <v>0.72438977804359-0.0930258327291596i</v>
      </c>
      <c r="AC54">
        <f t="shared" si="21"/>
        <v>0.73033852156996015</v>
      </c>
      <c r="AD54">
        <f t="shared" si="22"/>
        <v>-7.3178478262402145</v>
      </c>
    </row>
    <row r="55" spans="1:30" x14ac:dyDescent="0.25">
      <c r="A55">
        <f t="shared" si="23"/>
        <v>3.52999999999999</v>
      </c>
      <c r="B55">
        <f t="shared" si="2"/>
        <v>3388.4415613919473</v>
      </c>
      <c r="C55" s="2" t="str">
        <f>COMPLEX(COS(2*PI()*B55*1/'Input-Output'!C$5),SIN(2*PI()*B55*1/'Input-Output'!C$5))</f>
        <v>0.991852209288603+0.127393857502305i</v>
      </c>
      <c r="D55" t="str">
        <f t="shared" si="3"/>
        <v>0.991852209288603-0.127393857502305i</v>
      </c>
      <c r="E55" t="str">
        <f t="shared" si="4"/>
        <v>0.967541610141365-0.252711758026917i</v>
      </c>
      <c r="F55" t="str">
        <f t="shared" si="5"/>
        <v>0.927464357906127-0.373911573522105i</v>
      </c>
      <c r="G55" t="str">
        <f t="shared" si="6"/>
        <v>0.87227353470989-0.489018282526037i</v>
      </c>
      <c r="H55" t="str">
        <f t="shared" si="7"/>
        <v>0.802868507105839-0.596156154289832i</v>
      </c>
      <c r="M55">
        <f>'Input-Output'!M$14</f>
        <v>6.5150198641639427</v>
      </c>
      <c r="N55" t="str">
        <f t="shared" si="8"/>
        <v>-15.0352091345128+1.93112771445382i</v>
      </c>
      <c r="O55" t="str">
        <f t="shared" si="9"/>
        <v>11.2688280344784-2.94330012647203i</v>
      </c>
      <c r="P55" t="str">
        <f t="shared" si="10"/>
        <v>-2.73773128937682+1.10372911429465i</v>
      </c>
      <c r="Q55" t="str">
        <f t="shared" si="11"/>
        <v>0</v>
      </c>
      <c r="R55" t="str">
        <f t="shared" si="12"/>
        <v>0</v>
      </c>
      <c r="S55" t="str">
        <f t="shared" si="13"/>
        <v>0.0109074747527234+0.0915567022764399i</v>
      </c>
      <c r="U55">
        <v>1</v>
      </c>
      <c r="V55" t="str">
        <f t="shared" si="14"/>
        <v>-0.991852209288603+0.127393857502305i</v>
      </c>
      <c r="W55" t="str">
        <f t="shared" si="15"/>
        <v>0</v>
      </c>
      <c r="X55" t="str">
        <f t="shared" si="16"/>
        <v>0</v>
      </c>
      <c r="Y55" t="str">
        <f t="shared" si="17"/>
        <v>0</v>
      </c>
      <c r="Z55" t="str">
        <f t="shared" si="18"/>
        <v>0</v>
      </c>
      <c r="AA55" t="str">
        <f t="shared" si="19"/>
        <v>0.00814779071139704+0.127393857502305i</v>
      </c>
      <c r="AB55" t="str">
        <f t="shared" si="20"/>
        <v>0.721215954174004-0.0394929410179927i</v>
      </c>
      <c r="AC55">
        <f t="shared" si="21"/>
        <v>0.72229643841387559</v>
      </c>
      <c r="AD55">
        <f t="shared" si="22"/>
        <v>-3.1343195038057341</v>
      </c>
    </row>
    <row r="56" spans="1:30" x14ac:dyDescent="0.25">
      <c r="A56">
        <f t="shared" si="23"/>
        <v>3.5599999999999898</v>
      </c>
      <c r="B56">
        <f t="shared" si="2"/>
        <v>3630.7805477009288</v>
      </c>
      <c r="C56" s="2" t="str">
        <f>COMPLEX(COS(2*PI()*B56*1/'Input-Output'!C$5),SIN(2*PI()*B56*1/'Input-Output'!C$5))</f>
        <v>0.990646969601285+0.136449923487669i</v>
      </c>
      <c r="D56" t="str">
        <f t="shared" si="3"/>
        <v>0.990646969601285-0.136449923487669i</v>
      </c>
      <c r="E56" t="str">
        <f t="shared" si="4"/>
        <v>0.962762836760419-0.270347406410773i</v>
      </c>
      <c r="F56" t="str">
        <f t="shared" si="5"/>
        <v>0.916869203761606-0.39918775431313i</v>
      </c>
      <c r="G56" t="str">
        <f t="shared" si="6"/>
        <v>0.853824559693937-0.520560871813715i</v>
      </c>
      <c r="H56" t="str">
        <f t="shared" si="7"/>
        <v>0.774808221502294-0.63219634599739i</v>
      </c>
      <c r="M56">
        <f>'Input-Output'!M$14</f>
        <v>6.5150198641639427</v>
      </c>
      <c r="N56" t="str">
        <f t="shared" si="8"/>
        <v>-15.0169392445167+2.06840607583748i</v>
      </c>
      <c r="O56" t="str">
        <f t="shared" si="9"/>
        <v>11.213170298541-3.1487001700786i</v>
      </c>
      <c r="P56" t="str">
        <f t="shared" si="10"/>
        <v>-2.70645603360019+1.17834048931694i</v>
      </c>
      <c r="Q56" t="str">
        <f t="shared" si="11"/>
        <v>0</v>
      </c>
      <c r="R56" t="str">
        <f t="shared" si="12"/>
        <v>0</v>
      </c>
      <c r="S56" t="str">
        <f t="shared" si="13"/>
        <v>0.00479488458805344+0.0980463950758199i</v>
      </c>
      <c r="U56">
        <v>1</v>
      </c>
      <c r="V56" t="str">
        <f t="shared" si="14"/>
        <v>-0.990646969601285+0.136449923487669i</v>
      </c>
      <c r="W56" t="str">
        <f t="shared" si="15"/>
        <v>0</v>
      </c>
      <c r="X56" t="str">
        <f t="shared" si="16"/>
        <v>0</v>
      </c>
      <c r="Y56" t="str">
        <f t="shared" si="17"/>
        <v>0</v>
      </c>
      <c r="Z56" t="str">
        <f t="shared" si="18"/>
        <v>0</v>
      </c>
      <c r="AA56" t="str">
        <f t="shared" si="19"/>
        <v>0.00935303039871505+0.136449923487669i</v>
      </c>
      <c r="AB56" t="str">
        <f t="shared" si="20"/>
        <v>0.717589339252655+0.0140472802532843i</v>
      </c>
      <c r="AC56">
        <f t="shared" si="21"/>
        <v>0.71772681842855512</v>
      </c>
      <c r="AD56">
        <f t="shared" si="22"/>
        <v>1.1214590907904727</v>
      </c>
    </row>
    <row r="57" spans="1:30" x14ac:dyDescent="0.25">
      <c r="A57">
        <f t="shared" si="23"/>
        <v>3.5899999999999896</v>
      </c>
      <c r="B57">
        <f t="shared" si="2"/>
        <v>3890.4514499427141</v>
      </c>
      <c r="C57" s="2" t="str">
        <f>COMPLEX(COS(2*PI()*B57*1/'Input-Output'!C$5),SIN(2*PI()*B57*1/'Input-Output'!C$5))</f>
        <v>0.989263768777626+0.146141013353159i</v>
      </c>
      <c r="D57" t="str">
        <f t="shared" si="3"/>
        <v>0.989263768777626-0.146141013353159i</v>
      </c>
      <c r="E57" t="str">
        <f t="shared" si="4"/>
        <v>0.957285608432223-0.289144019285455i</v>
      </c>
      <c r="F57" t="str">
        <f t="shared" si="5"/>
        <v>0.904752168810862-0.42593839112252i</v>
      </c>
      <c r="G57" t="str">
        <f t="shared" si="6"/>
        <v>0.832791472222904-0.55358681685243i</v>
      </c>
      <c r="H57" t="str">
        <f t="shared" si="7"/>
        <v>0.742948692023334-0.669348370447568i</v>
      </c>
      <c r="M57">
        <f>'Input-Output'!M$14</f>
        <v>6.5150198641639427</v>
      </c>
      <c r="N57" t="str">
        <f t="shared" si="8"/>
        <v>-14.9959716916253+2.2153105859091i</v>
      </c>
      <c r="O57" t="str">
        <f t="shared" si="9"/>
        <v>11.1493777510278-3.3676218122026i</v>
      </c>
      <c r="P57" t="str">
        <f t="shared" si="10"/>
        <v>-2.6706884211455+1.25730423038097i</v>
      </c>
      <c r="Q57" t="str">
        <f t="shared" si="11"/>
        <v>0</v>
      </c>
      <c r="R57" t="str">
        <f t="shared" si="12"/>
        <v>0</v>
      </c>
      <c r="S57" t="str">
        <f t="shared" si="13"/>
        <v>-0.00226249757905794+0.10499300408747i</v>
      </c>
      <c r="U57">
        <v>1</v>
      </c>
      <c r="V57" t="str">
        <f t="shared" si="14"/>
        <v>-0.989263768777626+0.146141013353159i</v>
      </c>
      <c r="W57" t="str">
        <f t="shared" si="15"/>
        <v>0</v>
      </c>
      <c r="X57" t="str">
        <f t="shared" si="16"/>
        <v>0</v>
      </c>
      <c r="Y57" t="str">
        <f t="shared" si="17"/>
        <v>0</v>
      </c>
      <c r="Z57" t="str">
        <f t="shared" si="18"/>
        <v>0</v>
      </c>
      <c r="AA57" t="str">
        <f t="shared" si="19"/>
        <v>0.010736231222374+0.146141013353159i</v>
      </c>
      <c r="AB57" t="str">
        <f t="shared" si="20"/>
        <v>0.713448369259255+0.067895000924027i</v>
      </c>
      <c r="AC57">
        <f t="shared" si="21"/>
        <v>0.71667168686167859</v>
      </c>
      <c r="AD57">
        <f t="shared" si="22"/>
        <v>5.436156677372697</v>
      </c>
    </row>
    <row r="58" spans="1:30" x14ac:dyDescent="0.25">
      <c r="A58">
        <f t="shared" si="23"/>
        <v>3.6199999999999894</v>
      </c>
      <c r="B58">
        <f t="shared" si="2"/>
        <v>4168.6938347032547</v>
      </c>
      <c r="C58" s="2" t="str">
        <f>COMPLEX(COS(2*PI()*B58*1/'Input-Output'!C$5),SIN(2*PI()*B58*1/'Input-Output'!C$5))</f>
        <v>0.987676431801068+0.156509635692855i</v>
      </c>
      <c r="D58" t="str">
        <f t="shared" si="3"/>
        <v>0.987676431801068-0.156509635692855i</v>
      </c>
      <c r="E58" t="str">
        <f t="shared" si="4"/>
        <v>0.95100946787058-0.309161757047208i</v>
      </c>
      <c r="F58" t="str">
        <f t="shared" si="5"/>
        <v>0.890902843869825-0.454193926406616i</v>
      </c>
      <c r="G58" t="str">
        <f t="shared" si="6"/>
        <v>0.808838015958966-0.588031516110798i</v>
      </c>
      <c r="H58" t="str">
        <f t="shared" si="7"/>
        <v>0.706837647144989-0.707375812831154i</v>
      </c>
      <c r="M58">
        <f>'Input-Output'!M$14</f>
        <v>6.5150198641639427</v>
      </c>
      <c r="N58" t="str">
        <f t="shared" si="8"/>
        <v>-14.9719096961123+2.3724856205102i</v>
      </c>
      <c r="O58" t="str">
        <f t="shared" si="9"/>
        <v>11.0762803793302-3.60076573295194i</v>
      </c>
      <c r="P58" t="str">
        <f t="shared" si="10"/>
        <v>-2.6298073566554+1.34071019890789i</v>
      </c>
      <c r="Q58" t="str">
        <f t="shared" si="11"/>
        <v>0</v>
      </c>
      <c r="R58" t="str">
        <f t="shared" si="12"/>
        <v>0</v>
      </c>
      <c r="S58" t="str">
        <f t="shared" si="13"/>
        <v>-0.0104168092735577+0.11243008646615i</v>
      </c>
      <c r="U58">
        <v>1</v>
      </c>
      <c r="V58" t="str">
        <f t="shared" si="14"/>
        <v>-0.987676431801068+0.156509635692855i</v>
      </c>
      <c r="W58" t="str">
        <f t="shared" si="15"/>
        <v>0</v>
      </c>
      <c r="X58" t="str">
        <f t="shared" si="16"/>
        <v>0</v>
      </c>
      <c r="Y58" t="str">
        <f t="shared" si="17"/>
        <v>0</v>
      </c>
      <c r="Z58" t="str">
        <f t="shared" si="18"/>
        <v>0</v>
      </c>
      <c r="AA58" t="str">
        <f t="shared" si="19"/>
        <v>0.012323568198932+0.156509635692855i</v>
      </c>
      <c r="AB58" t="str">
        <f t="shared" si="20"/>
        <v>0.708724102153679+0.122361917180986i</v>
      </c>
      <c r="AC58">
        <f t="shared" si="21"/>
        <v>0.71920949086461927</v>
      </c>
      <c r="AD58">
        <f t="shared" si="22"/>
        <v>9.7956045021172269</v>
      </c>
    </row>
    <row r="59" spans="1:30" x14ac:dyDescent="0.25">
      <c r="A59">
        <f t="shared" si="23"/>
        <v>3.6499999999999893</v>
      </c>
      <c r="B59">
        <f t="shared" si="2"/>
        <v>4466.8359215095234</v>
      </c>
      <c r="C59" s="2" t="str">
        <f>COMPLEX(COS(2*PI()*B59*1/'Input-Output'!C$5),SIN(2*PI()*B59*1/'Input-Output'!C$5))</f>
        <v>0.985854966268486+0.167600672682907i</v>
      </c>
      <c r="D59" t="str">
        <f t="shared" si="3"/>
        <v>0.985854966268485-0.167600672682907i</v>
      </c>
      <c r="E59" t="str">
        <f t="shared" si="4"/>
        <v>0.943820029032473-0.330459911028765i</v>
      </c>
      <c r="F59" t="str">
        <f t="shared" si="5"/>
        <v>0.875084359502175-0.483970416197793i</v>
      </c>
      <c r="G59" t="str">
        <f t="shared" si="6"/>
        <v>0.781592494405719-0.623789365642475i</v>
      </c>
      <c r="H59" t="str">
        <f t="shared" si="7"/>
        <v>0.665989324913929-0.745961271850412i</v>
      </c>
      <c r="M59">
        <f>'Input-Output'!M$14</f>
        <v>6.5150198641639427</v>
      </c>
      <c r="N59" t="str">
        <f t="shared" si="8"/>
        <v>-14.9442986115603+2.54061153594638i</v>
      </c>
      <c r="O59" t="str">
        <f t="shared" si="9"/>
        <v>10.9925459444678-3.8488224905677i</v>
      </c>
      <c r="P59" t="str">
        <f t="shared" si="10"/>
        <v>-2.58311363820179+1.42860578982112i</v>
      </c>
      <c r="Q59" t="str">
        <f t="shared" si="11"/>
        <v>0</v>
      </c>
      <c r="R59" t="str">
        <f t="shared" si="12"/>
        <v>0</v>
      </c>
      <c r="S59" t="str">
        <f t="shared" si="13"/>
        <v>-0.0198464411303467+0.1203948351998i</v>
      </c>
      <c r="U59">
        <v>1</v>
      </c>
      <c r="V59" t="str">
        <f t="shared" si="14"/>
        <v>-0.985854966268485+0.167600672682907i</v>
      </c>
      <c r="W59" t="str">
        <f t="shared" si="15"/>
        <v>0</v>
      </c>
      <c r="X59" t="str">
        <f t="shared" si="16"/>
        <v>0</v>
      </c>
      <c r="Y59" t="str">
        <f t="shared" si="17"/>
        <v>0</v>
      </c>
      <c r="Z59" t="str">
        <f t="shared" si="18"/>
        <v>0</v>
      </c>
      <c r="AA59" t="str">
        <f t="shared" si="19"/>
        <v>0.014145033731515+0.167600672682907i</v>
      </c>
      <c r="AB59" t="str">
        <f t="shared" si="20"/>
        <v>0.703339672618256+0.177774969797501i</v>
      </c>
      <c r="AC59">
        <f t="shared" si="21"/>
        <v>0.72545891335433876</v>
      </c>
      <c r="AD59">
        <f t="shared" si="22"/>
        <v>14.184891484909581</v>
      </c>
    </row>
    <row r="60" spans="1:30" x14ac:dyDescent="0.25">
      <c r="A60">
        <f t="shared" si="23"/>
        <v>3.6799999999999891</v>
      </c>
      <c r="B60">
        <f t="shared" si="2"/>
        <v>4786.3009232262666</v>
      </c>
      <c r="C60" s="2" t="str">
        <f>COMPLEX(COS(2*PI()*B60*1/'Input-Output'!C$5),SIN(2*PI()*B60*1/'Input-Output'!C$5))</f>
        <v>0.983765016038664+0.179461397571867i</v>
      </c>
      <c r="D60" t="str">
        <f t="shared" si="3"/>
        <v>0.983765016038664-0.179461397571867i</v>
      </c>
      <c r="E60" t="str">
        <f t="shared" si="4"/>
        <v>0.935587213563104-0.353095689321217i</v>
      </c>
      <c r="F60" t="str">
        <f t="shared" si="5"/>
        <v>0.857030924274288-0.515264975364674i</v>
      </c>
      <c r="G60" t="str">
        <f t="shared" si="6"/>
        <v>0.750646868365548-0.660703624186362i</v>
      </c>
      <c r="H60" t="str">
        <f t="shared" si="7"/>
        <v>0.619889332719724-0.784689247524326i</v>
      </c>
      <c r="M60">
        <f>'Input-Output'!M$14</f>
        <v>6.5150198641639427</v>
      </c>
      <c r="N60" t="str">
        <f t="shared" si="8"/>
        <v>-14.9126176428718+2.72040493411841i</v>
      </c>
      <c r="O60" t="str">
        <f t="shared" si="9"/>
        <v>10.8966594411986-4.11245838005358i</v>
      </c>
      <c r="P60" t="str">
        <f t="shared" si="10"/>
        <v>-2.52982269059523+1.52098248665921i</v>
      </c>
      <c r="Q60" t="str">
        <f t="shared" si="11"/>
        <v>0</v>
      </c>
      <c r="R60" t="str">
        <f t="shared" si="12"/>
        <v>0</v>
      </c>
      <c r="S60" t="str">
        <f t="shared" si="13"/>
        <v>-0.0307610281044859+0.12892904072404i</v>
      </c>
      <c r="U60">
        <v>1</v>
      </c>
      <c r="V60" t="str">
        <f t="shared" si="14"/>
        <v>-0.983765016038664+0.179461397571867i</v>
      </c>
      <c r="W60" t="str">
        <f t="shared" si="15"/>
        <v>0</v>
      </c>
      <c r="X60" t="str">
        <f t="shared" si="16"/>
        <v>0</v>
      </c>
      <c r="Y60" t="str">
        <f t="shared" si="17"/>
        <v>0</v>
      </c>
      <c r="Z60" t="str">
        <f t="shared" si="18"/>
        <v>0</v>
      </c>
      <c r="AA60" t="str">
        <f t="shared" si="19"/>
        <v>0.016234983961336+0.179461397571867i</v>
      </c>
      <c r="AB60" t="str">
        <f t="shared" si="20"/>
        <v>0.697209836854145+0.234480613618576i</v>
      </c>
      <c r="AC60">
        <f t="shared" si="21"/>
        <v>0.73558324802100217</v>
      </c>
      <c r="AD60">
        <f t="shared" si="22"/>
        <v>18.58845259265518</v>
      </c>
    </row>
    <row r="61" spans="1:30" x14ac:dyDescent="0.25">
      <c r="A61">
        <f t="shared" si="23"/>
        <v>3.7099999999999889</v>
      </c>
      <c r="B61">
        <f t="shared" si="2"/>
        <v>5128.6138399135216</v>
      </c>
      <c r="C61" s="2" t="str">
        <f>COMPLEX(COS(2*PI()*B61*1/'Input-Output'!C$5),SIN(2*PI()*B61*1/'Input-Output'!C$5))</f>
        <v>0.98136724002011+0.192141458866408i</v>
      </c>
      <c r="D61" t="str">
        <f t="shared" si="3"/>
        <v>0.98136724002011-0.192141458866408i</v>
      </c>
      <c r="E61" t="str">
        <f t="shared" si="4"/>
        <v>0.926163319569377-0.377122666362329i</v>
      </c>
      <c r="F61" t="str">
        <f t="shared" si="5"/>
        <v>0.836445441447215-0.548050201607639i</v>
      </c>
      <c r="G61" t="str">
        <f t="shared" si="6"/>
        <v>0.715556989031536-0.698554361125978i</v>
      </c>
      <c r="H61" t="str">
        <f t="shared" si="7"/>
        <v>0.568002933358741-0.823026529156786i</v>
      </c>
      <c r="M61">
        <f>'Input-Output'!M$14</f>
        <v>6.5150198641639427</v>
      </c>
      <c r="N61" t="str">
        <f t="shared" si="8"/>
        <v>-14.8762704294876+2.91261842279794i</v>
      </c>
      <c r="O61" t="str">
        <f t="shared" si="9"/>
        <v>10.7869006052815-4.3922973757378i</v>
      </c>
      <c r="P61" t="str">
        <f t="shared" si="10"/>
        <v>-2.46905753022848+1.6177594020733i</v>
      </c>
      <c r="Q61" t="str">
        <f t="shared" si="11"/>
        <v>0</v>
      </c>
      <c r="R61" t="str">
        <f t="shared" si="12"/>
        <v>0</v>
      </c>
      <c r="S61" t="str">
        <f t="shared" si="13"/>
        <v>-0.0434074902706358+0.13808044913344i</v>
      </c>
      <c r="U61">
        <v>1</v>
      </c>
      <c r="V61" t="str">
        <f t="shared" si="14"/>
        <v>-0.98136724002011+0.192141458866408i</v>
      </c>
      <c r="W61" t="str">
        <f t="shared" si="15"/>
        <v>0</v>
      </c>
      <c r="X61" t="str">
        <f t="shared" si="16"/>
        <v>0</v>
      </c>
      <c r="Y61" t="str">
        <f t="shared" si="17"/>
        <v>0</v>
      </c>
      <c r="Z61" t="str">
        <f t="shared" si="18"/>
        <v>0</v>
      </c>
      <c r="AA61" t="str">
        <f t="shared" si="19"/>
        <v>0.01863275997989+0.192141458866408i</v>
      </c>
      <c r="AB61" t="str">
        <f t="shared" si="20"/>
        <v>0.690240673352941+0.292849754537886i</v>
      </c>
      <c r="AC61">
        <f t="shared" si="21"/>
        <v>0.74979541601934419</v>
      </c>
      <c r="AD61">
        <f t="shared" si="22"/>
        <v>22.990150319637539</v>
      </c>
    </row>
    <row r="62" spans="1:30" x14ac:dyDescent="0.25">
      <c r="A62">
        <f t="shared" si="23"/>
        <v>3.7399999999999887</v>
      </c>
      <c r="B62">
        <f t="shared" si="2"/>
        <v>5495.4087385761077</v>
      </c>
      <c r="C62" s="2" t="str">
        <f>COMPLEX(COS(2*PI()*B62*1/'Input-Output'!C$5),SIN(2*PI()*B62*1/'Input-Output'!C$5))</f>
        <v>0.978616606928075+0.205692821081779i</v>
      </c>
      <c r="D62" t="str">
        <f t="shared" si="3"/>
        <v>0.978616606928076-0.205692821081779i</v>
      </c>
      <c r="E62" t="str">
        <f t="shared" si="4"/>
        <v>0.915380926710839-0.402588821273029i</v>
      </c>
      <c r="F62" t="str">
        <f t="shared" si="5"/>
        <v>0.812997346160802-0.582267391440991i</v>
      </c>
      <c r="G62" t="str">
        <f t="shared" si="6"/>
        <v>0.675844481971988-0.73704425660066i</v>
      </c>
      <c r="H62" t="str">
        <f t="shared" si="7"/>
        <v>0.509787921356178-0.860300107659735i</v>
      </c>
      <c r="M62">
        <f>'Input-Output'!M$14</f>
        <v>6.5150198641639427</v>
      </c>
      <c r="N62" t="str">
        <f t="shared" si="8"/>
        <v>-14.8345743548065+3.11803971748032i</v>
      </c>
      <c r="O62" t="str">
        <f t="shared" si="9"/>
        <v>10.6613195143501-4.68889828403996i</v>
      </c>
      <c r="P62" t="str">
        <f t="shared" si="10"/>
        <v>-2.39984238077861+1.71876325245608i</v>
      </c>
      <c r="Q62" t="str">
        <f t="shared" si="11"/>
        <v>0</v>
      </c>
      <c r="R62" t="str">
        <f t="shared" si="12"/>
        <v>0</v>
      </c>
      <c r="S62" t="str">
        <f t="shared" si="13"/>
        <v>-0.0580773570710686+0.147904685896441i</v>
      </c>
      <c r="U62">
        <v>1</v>
      </c>
      <c r="V62" t="str">
        <f t="shared" si="14"/>
        <v>-0.978616606928076+0.205692821081779i</v>
      </c>
      <c r="W62" t="str">
        <f t="shared" si="15"/>
        <v>0</v>
      </c>
      <c r="X62" t="str">
        <f t="shared" si="16"/>
        <v>0</v>
      </c>
      <c r="Y62" t="str">
        <f t="shared" si="17"/>
        <v>0</v>
      </c>
      <c r="Z62" t="str">
        <f t="shared" si="18"/>
        <v>0</v>
      </c>
      <c r="AA62" t="str">
        <f t="shared" si="19"/>
        <v>0.0213833930719241+0.205692821081779i</v>
      </c>
      <c r="AB62" t="str">
        <f t="shared" si="20"/>
        <v>0.682329531152322+0.353283489711044i</v>
      </c>
      <c r="AC62">
        <f t="shared" si="21"/>
        <v>0.768363724537384</v>
      </c>
      <c r="AD62">
        <f t="shared" si="22"/>
        <v>27.37335024512468</v>
      </c>
    </row>
    <row r="63" spans="1:30" x14ac:dyDescent="0.25">
      <c r="A63">
        <f t="shared" si="23"/>
        <v>3.7699999999999885</v>
      </c>
      <c r="B63">
        <f t="shared" si="2"/>
        <v>5888.4365535557399</v>
      </c>
      <c r="C63" s="2" t="str">
        <f>COMPLEX(COS(2*PI()*B63*1/'Input-Output'!C$5),SIN(2*PI()*B63*1/'Input-Output'!C$5))</f>
        <v>0.975461596085534+0.220169649502977i</v>
      </c>
      <c r="D63" t="str">
        <f t="shared" si="3"/>
        <v>0.975461596085533-0.220169649502977i</v>
      </c>
      <c r="E63" t="str">
        <f t="shared" si="4"/>
        <v>0.903050650875472-0.429534075427532i</v>
      </c>
      <c r="F63" t="str">
        <f t="shared" si="5"/>
        <v>0.786320862412602-0.617818340076352i</v>
      </c>
      <c r="G63" t="str">
        <f t="shared" si="6"/>
        <v>0.631000956093228-0.775782052776054i</v>
      </c>
      <c r="H63" t="str">
        <f t="shared" si="7"/>
        <v>0.444713537111794-0.89567285875453i</v>
      </c>
      <c r="M63">
        <f>'Input-Output'!M$14</f>
        <v>6.5150198641639427</v>
      </c>
      <c r="N63" t="str">
        <f t="shared" si="8"/>
        <v>-14.7867484313524+3.33748989451152i</v>
      </c>
      <c r="O63" t="str">
        <f t="shared" si="9"/>
        <v>10.5177104369213-5.00272606387885i</v>
      </c>
      <c r="P63" t="str">
        <f t="shared" si="10"/>
        <v>-2.32109752807842+1.82370415246628i</v>
      </c>
      <c r="Q63" t="str">
        <f t="shared" si="11"/>
        <v>0</v>
      </c>
      <c r="R63" t="str">
        <f t="shared" si="12"/>
        <v>0</v>
      </c>
      <c r="S63" t="str">
        <f t="shared" si="13"/>
        <v>-0.0751156583455774+0.15846798309895i</v>
      </c>
      <c r="U63">
        <v>1</v>
      </c>
      <c r="V63" t="str">
        <f t="shared" si="14"/>
        <v>-0.975461596085533+0.220169649502977i</v>
      </c>
      <c r="W63" t="str">
        <f t="shared" si="15"/>
        <v>0</v>
      </c>
      <c r="X63" t="str">
        <f t="shared" si="16"/>
        <v>0</v>
      </c>
      <c r="Y63" t="str">
        <f t="shared" si="17"/>
        <v>0</v>
      </c>
      <c r="Z63" t="str">
        <f t="shared" si="18"/>
        <v>0</v>
      </c>
      <c r="AA63" t="str">
        <f t="shared" si="19"/>
        <v>0.024538403914467+0.220169649502977i</v>
      </c>
      <c r="AB63" t="str">
        <f t="shared" si="20"/>
        <v>0.67336535103801+0.416219808307938i</v>
      </c>
      <c r="AC63">
        <f t="shared" si="21"/>
        <v>0.7916184843764319</v>
      </c>
      <c r="AD63">
        <f t="shared" si="22"/>
        <v>31.720992093715829</v>
      </c>
    </row>
    <row r="64" spans="1:30" x14ac:dyDescent="0.25">
      <c r="A64">
        <f t="shared" si="23"/>
        <v>3.7999999999999883</v>
      </c>
      <c r="B64">
        <f t="shared" si="2"/>
        <v>6309.5734448017711</v>
      </c>
      <c r="C64" s="2" t="str">
        <f>COMPLEX(COS(2*PI()*B64*1/'Input-Output'!C$5),SIN(2*PI()*B64*1/'Input-Output'!C$5))</f>
        <v>0.971843293663927+0.235628123449748i</v>
      </c>
      <c r="D64" t="str">
        <f t="shared" si="3"/>
        <v>0.971843293663927-0.235628123449748i</v>
      </c>
      <c r="E64" t="str">
        <f t="shared" si="4"/>
        <v>0.888958774879101-0.457987223146507i</v>
      </c>
      <c r="F64" t="str">
        <f t="shared" si="5"/>
        <v>0.756013953755983-0.654555499347647i</v>
      </c>
      <c r="G64" t="str">
        <f t="shared" si="6"/>
        <v>0.580495406869103-0.814263521597201i</v>
      </c>
      <c r="H64" t="str">
        <f t="shared" si="7"/>
        <v>0.372287182580919-0.928117586131177i</v>
      </c>
      <c r="M64">
        <f>'Input-Output'!M$14</f>
        <v>6.5150198641639427</v>
      </c>
      <c r="N64" t="str">
        <f t="shared" si="8"/>
        <v>-14.7318996009406+3.57182056042476i</v>
      </c>
      <c r="O64" t="str">
        <f t="shared" si="9"/>
        <v>10.3535842374671-5.33411607886528i</v>
      </c>
      <c r="P64" t="str">
        <f t="shared" si="10"/>
        <v>-2.2316362227396+1.93214656274597i</v>
      </c>
      <c r="Q64" t="str">
        <f t="shared" si="11"/>
        <v>0</v>
      </c>
      <c r="R64" t="str">
        <f t="shared" si="12"/>
        <v>0</v>
      </c>
      <c r="S64" t="str">
        <f t="shared" si="13"/>
        <v>-0.0949317220491581+0.16985104430545i</v>
      </c>
      <c r="U64">
        <v>1</v>
      </c>
      <c r="V64" t="str">
        <f t="shared" si="14"/>
        <v>-0.971843293663927+0.235628123449748i</v>
      </c>
      <c r="W64" t="str">
        <f t="shared" si="15"/>
        <v>0</v>
      </c>
      <c r="X64" t="str">
        <f t="shared" si="16"/>
        <v>0</v>
      </c>
      <c r="Y64" t="str">
        <f t="shared" si="17"/>
        <v>0</v>
      </c>
      <c r="Z64" t="str">
        <f t="shared" si="18"/>
        <v>0</v>
      </c>
      <c r="AA64" t="str">
        <f t="shared" si="19"/>
        <v>0.028156706336073+0.235628123449748i</v>
      </c>
      <c r="AB64" t="str">
        <f t="shared" si="20"/>
        <v>0.663229529941652+0.482141433263018i</v>
      </c>
      <c r="AC64">
        <f t="shared" si="21"/>
        <v>0.8199596155028257</v>
      </c>
      <c r="AD64">
        <f t="shared" si="22"/>
        <v>36.015657654825439</v>
      </c>
    </row>
    <row r="65" spans="1:30" x14ac:dyDescent="0.25">
      <c r="A65">
        <f t="shared" si="23"/>
        <v>3.8299999999999881</v>
      </c>
      <c r="B65">
        <f t="shared" si="2"/>
        <v>6760.8297539196428</v>
      </c>
      <c r="C65" s="2" t="str">
        <f>COMPLEX(COS(2*PI()*B65*1/'Input-Output'!C$5),SIN(2*PI()*B65*1/'Input-Output'!C$5))</f>
        <v>0.9676943732258+0.252126158950488i</v>
      </c>
      <c r="D65" t="str">
        <f t="shared" si="3"/>
        <v>0.967694373225799-0.252126158950488i</v>
      </c>
      <c r="E65" t="str">
        <f t="shared" si="4"/>
        <v>0.872864799945746-0.487962130718841i</v>
      </c>
      <c r="F65" t="str">
        <f t="shared" si="5"/>
        <v>0.721638337762924-0.692270257537301i</v>
      </c>
      <c r="G65" t="str">
        <f t="shared" si="6"/>
        <v>0.523785917968655-0.851849935222002i</v>
      </c>
      <c r="H65" t="str">
        <f t="shared" si="7"/>
        <v>0.292091033423433-0.956390520756886i</v>
      </c>
      <c r="M65">
        <f>'Input-Output'!M$14</f>
        <v>6.5150198641639427</v>
      </c>
      <c r="N65" t="str">
        <f t="shared" si="8"/>
        <v>-14.6690072810108+3.82190964803203i</v>
      </c>
      <c r="O65" t="str">
        <f t="shared" si="9"/>
        <v>10.1661398588334-5.68322982781574i</v>
      </c>
      <c r="P65" t="str">
        <f t="shared" si="10"/>
        <v>-2.13016472284469+2.04347469378079i</v>
      </c>
      <c r="Q65" t="str">
        <f t="shared" si="11"/>
        <v>0</v>
      </c>
      <c r="R65" t="str">
        <f t="shared" si="12"/>
        <v>0</v>
      </c>
      <c r="S65" t="str">
        <f t="shared" si="13"/>
        <v>-0.118012280858146+0.18215451399708i</v>
      </c>
      <c r="U65">
        <v>1</v>
      </c>
      <c r="V65" t="str">
        <f t="shared" si="14"/>
        <v>-0.967694373225799+0.252126158950488i</v>
      </c>
      <c r="W65" t="str">
        <f t="shared" si="15"/>
        <v>0</v>
      </c>
      <c r="X65" t="str">
        <f t="shared" si="16"/>
        <v>0</v>
      </c>
      <c r="Y65" t="str">
        <f t="shared" si="17"/>
        <v>0</v>
      </c>
      <c r="Z65" t="str">
        <f t="shared" si="18"/>
        <v>0</v>
      </c>
      <c r="AA65" t="str">
        <f t="shared" si="19"/>
        <v>0.032305626774201+0.252126158950488i</v>
      </c>
      <c r="AB65" t="str">
        <f t="shared" si="20"/>
        <v>0.651797557492887+0.551585008321795i</v>
      </c>
      <c r="AC65">
        <f t="shared" si="21"/>
        <v>0.85386537425934317</v>
      </c>
      <c r="AD65">
        <f t="shared" si="22"/>
        <v>40.239636580675509</v>
      </c>
    </row>
    <row r="66" spans="1:30" x14ac:dyDescent="0.25">
      <c r="A66">
        <f t="shared" si="23"/>
        <v>3.8599999999999879</v>
      </c>
      <c r="B66">
        <f t="shared" si="2"/>
        <v>7244.3596007497108</v>
      </c>
      <c r="C66" s="2" t="str">
        <f>COMPLEX(COS(2*PI()*B66*1/'Input-Output'!C$5),SIN(2*PI()*B66*1/'Input-Output'!C$5))</f>
        <v>0.962937949139684+0.269723017383868i</v>
      </c>
      <c r="D66" t="str">
        <f t="shared" si="3"/>
        <v>0.962937949139685-0.269723017383868i</v>
      </c>
      <c r="E66" t="str">
        <f t="shared" si="4"/>
        <v>0.854498987786684-0.519453058390779i</v>
      </c>
      <c r="F66" t="str">
        <f t="shared" si="5"/>
        <v>0.682721056542806-0.73067910805844i</v>
      </c>
      <c r="G66" t="str">
        <f t="shared" si="6"/>
        <v>0.460337040256933-0.887744225195236i</v>
      </c>
      <c r="H66" t="str">
        <f t="shared" si="7"/>
        <v>0.20383095437328-0.979006099081759i</v>
      </c>
      <c r="M66">
        <f>'Input-Output'!M$14</f>
        <v>6.5150198641639427</v>
      </c>
      <c r="N66" t="str">
        <f t="shared" si="8"/>
        <v>-14.5969059838645+4.08865548393237i</v>
      </c>
      <c r="O66" t="str">
        <f t="shared" si="9"/>
        <v>9.95223569516258-6.0500004605841i</v>
      </c>
      <c r="P66" t="str">
        <f t="shared" si="10"/>
        <v>-2.01528692987556+2.15685167798978i</v>
      </c>
      <c r="Q66" t="str">
        <f t="shared" si="11"/>
        <v>0</v>
      </c>
      <c r="R66" t="str">
        <f t="shared" si="12"/>
        <v>0</v>
      </c>
      <c r="S66" t="str">
        <f t="shared" si="13"/>
        <v>-0.144937354413538+0.19550670133805i</v>
      </c>
      <c r="U66">
        <v>1</v>
      </c>
      <c r="V66" t="str">
        <f t="shared" si="14"/>
        <v>-0.962937949139685+0.269723017383868i</v>
      </c>
      <c r="W66" t="str">
        <f t="shared" si="15"/>
        <v>0</v>
      </c>
      <c r="X66" t="str">
        <f t="shared" si="16"/>
        <v>0</v>
      </c>
      <c r="Y66" t="str">
        <f t="shared" si="17"/>
        <v>0</v>
      </c>
      <c r="Z66" t="str">
        <f t="shared" si="18"/>
        <v>0</v>
      </c>
      <c r="AA66" t="str">
        <f t="shared" si="19"/>
        <v>0.037062050860315+0.269723017383868i</v>
      </c>
      <c r="AB66" t="str">
        <f t="shared" si="20"/>
        <v>0.638941730199066+0.625151857451519i</v>
      </c>
      <c r="AC66">
        <f t="shared" si="21"/>
        <v>0.89390233217329751</v>
      </c>
      <c r="AD66">
        <f t="shared" si="22"/>
        <v>44.374990762843602</v>
      </c>
    </row>
    <row r="67" spans="1:30" x14ac:dyDescent="0.25">
      <c r="A67">
        <f t="shared" si="23"/>
        <v>3.8899999999999877</v>
      </c>
      <c r="B67">
        <f t="shared" si="2"/>
        <v>7762.4711662866976</v>
      </c>
      <c r="C67" s="2" t="str">
        <f>COMPLEX(COS(2*PI()*B67*1/'Input-Output'!C$5),SIN(2*PI()*B67*1/'Input-Output'!C$5))</f>
        <v>0.957486291521172+0.288478771401004i</v>
      </c>
      <c r="D67" t="str">
        <f t="shared" si="3"/>
        <v>0.957486291521172-0.288478771401004i</v>
      </c>
      <c r="E67" t="str">
        <f t="shared" si="4"/>
        <v>0.833559996901935-0.552428938022663i</v>
      </c>
      <c r="F67" t="str">
        <f t="shared" si="5"/>
        <v>0.638758248866894-0.769407498991594i</v>
      </c>
      <c r="G67" t="str">
        <f t="shared" si="6"/>
        <v>0.389644536870306-0.92096532773342i</v>
      </c>
      <c r="H67" t="str">
        <f t="shared" si="7"/>
        <v>0.107400356371974-0.994215853550513i</v>
      </c>
      <c r="M67">
        <f>'Input-Output'!M$14</f>
        <v>6.5150198641639427</v>
      </c>
      <c r="N67" t="str">
        <f t="shared" si="8"/>
        <v>-14.5142658368179+4.372968692576i</v>
      </c>
      <c r="O67" t="str">
        <f t="shared" si="9"/>
        <v>9.7083620622123-6.43406613069318i</v>
      </c>
      <c r="P67" t="str">
        <f t="shared" si="10"/>
        <v>-1.88551552344122+2.27117189605647i</v>
      </c>
      <c r="Q67" t="str">
        <f t="shared" si="11"/>
        <v>0</v>
      </c>
      <c r="R67" t="str">
        <f t="shared" si="12"/>
        <v>0</v>
      </c>
      <c r="S67" t="str">
        <f t="shared" si="13"/>
        <v>-0.176399433882877+0.21007445793929i</v>
      </c>
      <c r="U67">
        <v>1</v>
      </c>
      <c r="V67" t="str">
        <f t="shared" si="14"/>
        <v>-0.957486291521172+0.288478771401004i</v>
      </c>
      <c r="W67" t="str">
        <f t="shared" si="15"/>
        <v>0</v>
      </c>
      <c r="X67" t="str">
        <f t="shared" si="16"/>
        <v>0</v>
      </c>
      <c r="Y67" t="str">
        <f t="shared" si="17"/>
        <v>0</v>
      </c>
      <c r="Z67" t="str">
        <f t="shared" si="18"/>
        <v>0</v>
      </c>
      <c r="AA67" t="str">
        <f t="shared" si="19"/>
        <v>0.042513708478828+0.288478771401004i</v>
      </c>
      <c r="AB67" t="str">
        <f t="shared" si="20"/>
        <v>0.624535347787608+0.703520562736065i</v>
      </c>
      <c r="AC67">
        <f t="shared" si="21"/>
        <v>0.94073672344001646</v>
      </c>
      <c r="AD67">
        <f t="shared" si="22"/>
        <v>48.403617905183637</v>
      </c>
    </row>
    <row r="68" spans="1:30" x14ac:dyDescent="0.25">
      <c r="A68">
        <f t="shared" si="23"/>
        <v>3.9199999999999875</v>
      </c>
      <c r="B68">
        <f t="shared" si="2"/>
        <v>8317.637711026473</v>
      </c>
      <c r="C68" s="2" t="str">
        <f>COMPLEX(COS(2*PI()*B68*1/'Input-Output'!C$5),SIN(2*PI()*B68*1/'Input-Output'!C$5))</f>
        <v>0.951239391994678+0.308453593134519i</v>
      </c>
      <c r="D68" t="str">
        <f t="shared" si="3"/>
        <v>0.951239391994678-0.308453593134519i</v>
      </c>
      <c r="E68" t="str">
        <f t="shared" si="4"/>
        <v>0.809712761764809-0.586826416783707i</v>
      </c>
      <c r="F68" t="str">
        <f t="shared" si="5"/>
        <v>0.589221958388299-0.807971214680979i</v>
      </c>
      <c r="G68" t="str">
        <f t="shared" si="6"/>
        <v>0.311269513129589-0.950321677220965i</v>
      </c>
      <c r="H68" t="str">
        <f t="shared" si="7"/>
        <v>0.00296168644344095-0.999995614197088i</v>
      </c>
      <c r="M68">
        <f>'Input-Output'!M$14</f>
        <v>6.5150198641639427</v>
      </c>
      <c r="N68" t="str">
        <f t="shared" si="8"/>
        <v>-14.4195708409873+4.67576140642539i</v>
      </c>
      <c r="O68" t="str">
        <f t="shared" si="9"/>
        <v>9.43061649650088-6.83468897617596i</v>
      </c>
      <c r="P68" t="str">
        <f t="shared" si="10"/>
        <v>-1.73929205808986+2.38500601828173i</v>
      </c>
      <c r="Q68" t="str">
        <f t="shared" si="11"/>
        <v>0</v>
      </c>
      <c r="R68" t="str">
        <f t="shared" si="12"/>
        <v>0</v>
      </c>
      <c r="S68" t="str">
        <f t="shared" si="13"/>
        <v>-0.213226538412337+0.22607844853116i</v>
      </c>
      <c r="U68">
        <v>1</v>
      </c>
      <c r="V68" t="str">
        <f t="shared" si="14"/>
        <v>-0.951239391994678+0.308453593134519i</v>
      </c>
      <c r="W68" t="str">
        <f t="shared" si="15"/>
        <v>0</v>
      </c>
      <c r="X68" t="str">
        <f t="shared" si="16"/>
        <v>0</v>
      </c>
      <c r="Y68" t="str">
        <f t="shared" si="17"/>
        <v>0</v>
      </c>
      <c r="Z68" t="str">
        <f t="shared" si="18"/>
        <v>0</v>
      </c>
      <c r="AA68" t="str">
        <f t="shared" si="19"/>
        <v>0.048760608005322+0.308453593134519i</v>
      </c>
      <c r="AB68" t="str">
        <f t="shared" si="20"/>
        <v>0.608458923619057+0.787461617827021i</v>
      </c>
      <c r="AC68">
        <f t="shared" si="21"/>
        <v>0.99514725607942589</v>
      </c>
      <c r="AD68">
        <f t="shared" si="22"/>
        <v>52.307315110410016</v>
      </c>
    </row>
    <row r="69" spans="1:30" x14ac:dyDescent="0.25">
      <c r="A69">
        <f t="shared" si="23"/>
        <v>3.9499999999999873</v>
      </c>
      <c r="B69">
        <f t="shared" ref="B69:B104" si="24">10^A69</f>
        <v>8912.5093813371986</v>
      </c>
      <c r="C69" s="2" t="str">
        <f>COMPLEX(COS(2*PI()*B69*1/'Input-Output'!C$5),SIN(2*PI()*B69*1/'Input-Output'!C$5))</f>
        <v>0.944083371013367+0.329706822155741i</v>
      </c>
      <c r="D69" t="str">
        <f t="shared" ref="D69:D104" si="25">IMPOWER($C69,-1)</f>
        <v>0.944083371013367-0.329706822155741i</v>
      </c>
      <c r="E69" t="str">
        <f t="shared" ref="E69:E104" si="26">IMPOWER($C69,-2)</f>
        <v>0.782586822847925-0.622541456213793i</v>
      </c>
      <c r="F69" t="str">
        <f t="shared" ref="F69:F104" si="27">IMPOWER($C69,-3)</f>
        <v>0.533571040636453-0.845755251000035i</v>
      </c>
      <c r="G69" t="str">
        <f t="shared" ref="G69:G104" si="28">IMPOWER($C69,-4)</f>
        <v>0.22488427059042-0.974385480618946i</v>
      </c>
      <c r="H69" t="str">
        <f t="shared" ref="H69:H104" si="29">IMPOWER($C69,-5)</f>
        <v>-0.108952040102681-0.994047007418394i</v>
      </c>
      <c r="M69">
        <f>'Input-Output'!M$14</f>
        <v>6.5150198641639427</v>
      </c>
      <c r="N69" t="str">
        <f t="shared" ref="N69:N104" si="30">IMPRODUCT(D69,N$3)</f>
        <v>-14.3110947282989+4.9979331373801i</v>
      </c>
      <c r="O69" t="str">
        <f t="shared" ref="O69:O104" si="31">IMPRODUCT(E69,O$3)</f>
        <v>9.11468430534327-7.25065727496928i</v>
      </c>
      <c r="P69" t="str">
        <f t="shared" ref="P69:P104" si="32">IMPRODUCT(F69,P$3)</f>
        <v>-1.57501915906899+2.49653864763599i</v>
      </c>
      <c r="Q69" t="str">
        <f t="shared" ref="Q69:Q104" si="33">IMPRODUCT(G69,Q$3)</f>
        <v>0</v>
      </c>
      <c r="R69" t="str">
        <f t="shared" ref="R69:R104" si="34">IMPRODUCT(H69,R$3)</f>
        <v>0</v>
      </c>
      <c r="S69" t="str">
        <f t="shared" ref="S69:S104" si="35">IMSUM(M69:R69)</f>
        <v>-0.256409717860677+0.24381451004681i</v>
      </c>
      <c r="U69">
        <v>1</v>
      </c>
      <c r="V69" t="str">
        <f t="shared" ref="V69:V104" si="36">IMPRODUCT(D69,V$3)</f>
        <v>-0.944083371013367+0.329706822155741i</v>
      </c>
      <c r="W69" t="str">
        <f t="shared" ref="W69:W104" si="37">IMPRODUCT(E69,W$3)</f>
        <v>0</v>
      </c>
      <c r="X69" t="str">
        <f t="shared" ref="X69:X104" si="38">IMPRODUCT(F69,X$3)</f>
        <v>0</v>
      </c>
      <c r="Y69" t="str">
        <f t="shared" ref="Y69:Y104" si="39">IMPRODUCT(G69,Y$3)</f>
        <v>0</v>
      </c>
      <c r="Z69" t="str">
        <f t="shared" ref="Z69:Z104" si="40">IMPRODUCT(H69,Z$3)</f>
        <v>0</v>
      </c>
      <c r="AA69" t="str">
        <f t="shared" ref="AA69:AA104" si="41">IMSUM(U69:Z69)</f>
        <v>0.055916628986633+0.329706822155741i</v>
      </c>
      <c r="AB69" t="str">
        <f t="shared" ref="AB69:AB104" si="42">IMDIV(S69,AA69)</f>
        <v>0.590609103569166+0.877854410438508i</v>
      </c>
      <c r="AC69">
        <f t="shared" ref="AC69:AC104" si="43">IMABS(AB69)</f>
        <v>1.0580394506563138</v>
      </c>
      <c r="AD69">
        <f t="shared" ref="AD69:AD104" si="44">IMARGUMENT(AB69)*180/PI()</f>
        <v>56.067843652283848</v>
      </c>
    </row>
    <row r="70" spans="1:30" x14ac:dyDescent="0.25">
      <c r="A70">
        <f t="shared" ref="A70:A104" si="45">A69+3/100</f>
        <v>3.9799999999999871</v>
      </c>
      <c r="B70">
        <f t="shared" si="24"/>
        <v>9549.9258602140817</v>
      </c>
      <c r="C70" s="2" t="str">
        <f>COMPLEX(COS(2*PI()*B70*1/'Input-Output'!C$5),SIN(2*PI()*B70*1/'Input-Output'!C$5))</f>
        <v>0.935888720048064+0.352295761664536i</v>
      </c>
      <c r="D70" t="str">
        <f t="shared" si="25"/>
        <v>0.935888720048065-0.352295761664536i</v>
      </c>
      <c r="E70" t="str">
        <f t="shared" si="26"/>
        <v>0.751775392626409-0.659419258925162i</v>
      </c>
      <c r="F70" t="str">
        <f t="shared" si="27"/>
        <v>0.471267499889458-0.88199033075649i</v>
      </c>
      <c r="G70" t="str">
        <f t="shared" si="28"/>
        <v>0.130332481917182-0.991470344567759i</v>
      </c>
      <c r="H70" t="str">
        <f t="shared" si="29"/>
        <v>-0.22731410052514-0.973821492729777i</v>
      </c>
      <c r="M70">
        <f>'Input-Output'!M$14</f>
        <v>6.5150198641639427</v>
      </c>
      <c r="N70" t="str">
        <f t="shared" si="30"/>
        <v>-14.1868743153243+5.34035252855652i</v>
      </c>
      <c r="O70" t="str">
        <f t="shared" si="31"/>
        <v>8.7558276887148-7.68016812255248i</v>
      </c>
      <c r="P70" t="str">
        <f t="shared" si="32"/>
        <v>-1.39110874624504+2.60349899686846i</v>
      </c>
      <c r="Q70" t="str">
        <f t="shared" si="33"/>
        <v>0</v>
      </c>
      <c r="R70" t="str">
        <f t="shared" si="34"/>
        <v>0</v>
      </c>
      <c r="S70" t="str">
        <f t="shared" si="35"/>
        <v>-0.307135508690596+0.263683402872499i</v>
      </c>
      <c r="U70">
        <v>1</v>
      </c>
      <c r="V70" t="str">
        <f t="shared" si="36"/>
        <v>-0.935888720048065+0.352295761664536i</v>
      </c>
      <c r="W70" t="str">
        <f t="shared" si="37"/>
        <v>0</v>
      </c>
      <c r="X70" t="str">
        <f t="shared" si="38"/>
        <v>0</v>
      </c>
      <c r="Y70" t="str">
        <f t="shared" si="39"/>
        <v>0</v>
      </c>
      <c r="Z70" t="str">
        <f t="shared" si="40"/>
        <v>0</v>
      </c>
      <c r="AA70" t="str">
        <f t="shared" si="41"/>
        <v>0.064111279951935+0.352295761664536i</v>
      </c>
      <c r="AB70" t="str">
        <f t="shared" si="42"/>
        <v>0.570911193219837+0.975706759578109i</v>
      </c>
      <c r="AC70">
        <f t="shared" si="43"/>
        <v>1.1304615301858405</v>
      </c>
      <c r="AD70">
        <f t="shared" si="44"/>
        <v>59.666996350631265</v>
      </c>
    </row>
    <row r="71" spans="1:30" x14ac:dyDescent="0.25">
      <c r="A71">
        <f t="shared" si="45"/>
        <v>4.0099999999999874</v>
      </c>
      <c r="B71">
        <f t="shared" si="24"/>
        <v>10232.929922807258</v>
      </c>
      <c r="C71" s="2" t="str">
        <f>COMPLEX(COS(2*PI()*B71*1/'Input-Output'!C$5),SIN(2*PI()*B71*1/'Input-Output'!C$5))</f>
        <v>0.926508376094905+0.376274140788312i</v>
      </c>
      <c r="D71" t="str">
        <f t="shared" si="25"/>
        <v>0.926508376094905-0.376274140788312i</v>
      </c>
      <c r="E71" t="str">
        <f t="shared" si="26"/>
        <v>0.716835541948035-0.697242286296569i</v>
      </c>
      <c r="F71" t="str">
        <f t="shared" si="27"/>
        <v>0.401799891699865-0.915727496054353i</v>
      </c>
      <c r="G71" t="str">
        <f t="shared" si="28"/>
        <v>0.0277063883998666-0.999616104332975i</v>
      </c>
      <c r="H71" t="str">
        <f t="shared" si="29"/>
        <v>-0.350459489852235-0.936577891033367i</v>
      </c>
      <c r="M71">
        <f>'Input-Output'!M$14</f>
        <v>6.5150198641639427</v>
      </c>
      <c r="N71" t="str">
        <f t="shared" si="30"/>
        <v>-14.0446803152821+5.70383404471021i</v>
      </c>
      <c r="O71" t="str">
        <f t="shared" si="31"/>
        <v>8.34888790987942-8.12068787563006i</v>
      </c>
      <c r="P71" t="str">
        <f t="shared" si="32"/>
        <v>-1.18605111473866+2.70308588909078i</v>
      </c>
      <c r="Q71" t="str">
        <f t="shared" si="33"/>
        <v>0</v>
      </c>
      <c r="R71" t="str">
        <f t="shared" si="34"/>
        <v>0</v>
      </c>
      <c r="S71" t="str">
        <f t="shared" si="35"/>
        <v>-0.366823655977399+0.286232058170931i</v>
      </c>
      <c r="U71">
        <v>1</v>
      </c>
      <c r="V71" t="str">
        <f t="shared" si="36"/>
        <v>-0.926508376094905+0.376274140788312i</v>
      </c>
      <c r="W71" t="str">
        <f t="shared" si="37"/>
        <v>0</v>
      </c>
      <c r="X71" t="str">
        <f t="shared" si="38"/>
        <v>0</v>
      </c>
      <c r="Y71" t="str">
        <f t="shared" si="39"/>
        <v>0</v>
      </c>
      <c r="Z71" t="str">
        <f t="shared" si="40"/>
        <v>0</v>
      </c>
      <c r="AA71" t="str">
        <f t="shared" si="41"/>
        <v>0.073491623905095+0.376274140788312i</v>
      </c>
      <c r="AB71" t="str">
        <f t="shared" si="42"/>
        <v>0.54933645019209+1.08217716720895i</v>
      </c>
      <c r="AC71">
        <f t="shared" si="43"/>
        <v>1.2136218343199145</v>
      </c>
      <c r="AD71">
        <f t="shared" si="44"/>
        <v>63.086668814237036</v>
      </c>
    </row>
    <row r="72" spans="1:30" x14ac:dyDescent="0.25">
      <c r="A72">
        <f t="shared" si="45"/>
        <v>4.0399999999999876</v>
      </c>
      <c r="B72">
        <f t="shared" si="24"/>
        <v>10964.781961431543</v>
      </c>
      <c r="C72" s="2" t="str">
        <f>COMPLEX(COS(2*PI()*B72*1/'Input-Output'!C$5),SIN(2*PI()*B72*1/'Input-Output'!C$5))</f>
        <v>0.915775632228776+0.401690168433315i</v>
      </c>
      <c r="D72" t="str">
        <f t="shared" si="25"/>
        <v>0.915775632228777-0.401690168433315i</v>
      </c>
      <c r="E72" t="str">
        <f t="shared" si="26"/>
        <v>0.67729001716803-0.735716135914206i</v>
      </c>
      <c r="F72" t="str">
        <f t="shared" si="27"/>
        <v>0.324715755119807-0.945811650582174i</v>
      </c>
      <c r="G72" t="str">
        <f t="shared" si="28"/>
        <v>-0.0825564652890598-0.996586388648259i</v>
      </c>
      <c r="H72" t="str">
        <f t="shared" si="29"/>
        <v>-0.47592215350913-0.879487409687731i</v>
      </c>
      <c r="M72">
        <f>'Input-Output'!M$14</f>
        <v>6.5150198641639427</v>
      </c>
      <c r="N72" t="str">
        <f t="shared" si="30"/>
        <v>-13.8819856647049+6.08910847111419i</v>
      </c>
      <c r="O72" t="str">
        <f t="shared" si="31"/>
        <v>7.88830645931631-8.56878766857042i</v>
      </c>
      <c r="P72" t="str">
        <f t="shared" si="32"/>
        <v>-0.958510669835461+2.7918896587054i</v>
      </c>
      <c r="Q72" t="str">
        <f t="shared" si="33"/>
        <v>0</v>
      </c>
      <c r="R72" t="str">
        <f t="shared" si="34"/>
        <v>0</v>
      </c>
      <c r="S72" t="str">
        <f t="shared" si="35"/>
        <v>-0.437170011060107+0.312210461249169i</v>
      </c>
      <c r="U72">
        <v>1</v>
      </c>
      <c r="V72" t="str">
        <f t="shared" si="36"/>
        <v>-0.915775632228777+0.401690168433315i</v>
      </c>
      <c r="W72" t="str">
        <f t="shared" si="37"/>
        <v>0</v>
      </c>
      <c r="X72" t="str">
        <f t="shared" si="38"/>
        <v>0</v>
      </c>
      <c r="Y72" t="str">
        <f t="shared" si="39"/>
        <v>0</v>
      </c>
      <c r="Z72" t="str">
        <f t="shared" si="40"/>
        <v>0</v>
      </c>
      <c r="AA72" t="str">
        <f t="shared" si="41"/>
        <v>0.084224367771223+0.401690168433315i</v>
      </c>
      <c r="AB72" t="str">
        <f t="shared" si="42"/>
        <v>0.525925615828808+1.19859981992043i</v>
      </c>
      <c r="AC72">
        <f t="shared" si="43"/>
        <v>1.3089076673693212</v>
      </c>
      <c r="AD72">
        <f t="shared" si="44"/>
        <v>66.308935069933383</v>
      </c>
    </row>
    <row r="73" spans="1:30" x14ac:dyDescent="0.25">
      <c r="A73">
        <f t="shared" si="45"/>
        <v>4.0699999999999878</v>
      </c>
      <c r="B73">
        <f t="shared" si="24"/>
        <v>11748.975549394985</v>
      </c>
      <c r="C73" s="2" t="str">
        <f>COMPLEX(COS(2*PI()*B73*1/'Input-Output'!C$5),SIN(2*PI()*B73*1/'Input-Output'!C$5))</f>
        <v>0.903501897093194+0.428584089705859i</v>
      </c>
      <c r="D73" t="str">
        <f t="shared" si="25"/>
        <v>0.903501897093194-0.428584089705859i</v>
      </c>
      <c r="E73" t="str">
        <f t="shared" si="26"/>
        <v>0.632631356102-0.774453076226406i</v>
      </c>
      <c r="F73" t="str">
        <f t="shared" si="27"/>
        <v>0.239665363704401-0.970855557454577i</v>
      </c>
      <c r="G73" t="str">
        <f t="shared" si="28"/>
        <v>-0.199555134553088-0.979886599700955i</v>
      </c>
      <c r="H73" t="str">
        <f t="shared" si="29"/>
        <v>-0.600262248991205-0.799803246077446i</v>
      </c>
      <c r="M73">
        <f>'Input-Output'!M$14</f>
        <v>6.5150198641639427</v>
      </c>
      <c r="N73" t="str">
        <f t="shared" si="30"/>
        <v>-13.6959315601751+6.49678587203447i</v>
      </c>
      <c r="O73" t="str">
        <f t="shared" si="31"/>
        <v>7.36817299267438-9.01995164372624i</v>
      </c>
      <c r="P73" t="str">
        <f t="shared" si="32"/>
        <v>-0.707455073179023+2.8658153970568i</v>
      </c>
      <c r="Q73" t="str">
        <f t="shared" si="33"/>
        <v>0</v>
      </c>
      <c r="R73" t="str">
        <f t="shared" si="34"/>
        <v>0</v>
      </c>
      <c r="S73" t="str">
        <f t="shared" si="35"/>
        <v>-0.520193776515801+0.342649625365031i</v>
      </c>
      <c r="U73">
        <v>1</v>
      </c>
      <c r="V73" t="str">
        <f t="shared" si="36"/>
        <v>-0.903501897093194+0.428584089705859i</v>
      </c>
      <c r="W73" t="str">
        <f t="shared" si="37"/>
        <v>0</v>
      </c>
      <c r="X73" t="str">
        <f t="shared" si="38"/>
        <v>0</v>
      </c>
      <c r="Y73" t="str">
        <f t="shared" si="39"/>
        <v>0</v>
      </c>
      <c r="Z73" t="str">
        <f t="shared" si="40"/>
        <v>0</v>
      </c>
      <c r="AA73" t="str">
        <f t="shared" si="41"/>
        <v>0.096498102906806+0.428584089705859i</v>
      </c>
      <c r="AB73" t="str">
        <f t="shared" si="42"/>
        <v>0.500820546134313+1.32651216591987i</v>
      </c>
      <c r="AC73">
        <f t="shared" si="43"/>
        <v>1.4179054079041016</v>
      </c>
      <c r="AD73">
        <f t="shared" si="44"/>
        <v>69.316126735614446</v>
      </c>
    </row>
    <row r="74" spans="1:30" x14ac:dyDescent="0.25">
      <c r="A74">
        <f t="shared" si="45"/>
        <v>4.0999999999999881</v>
      </c>
      <c r="B74">
        <f t="shared" si="24"/>
        <v>12589.254117941335</v>
      </c>
      <c r="C74" s="2" t="str">
        <f>COMPLEX(COS(2*PI()*B74*1/'Input-Output'!C$5),SIN(2*PI()*B74*1/'Input-Output'!C$5))</f>
        <v>0.889474329235855+0.456985139397799i</v>
      </c>
      <c r="D74" t="str">
        <f t="shared" si="25"/>
        <v>0.889474329235855-0.456985139397799i</v>
      </c>
      <c r="E74" t="str">
        <f t="shared" si="26"/>
        <v>0.582329164739148-0.812953100673222i</v>
      </c>
      <c r="F74" t="str">
        <f t="shared" si="27"/>
        <v>0.146459357165804-0.989216688445246i</v>
      </c>
      <c r="G74" t="str">
        <f t="shared" si="28"/>
        <v>-0.321785487788412-0.946812600174276i</v>
      </c>
      <c r="H74" t="str">
        <f t="shared" si="29"/>
        <v>-0.718899218982664-0.695114316458894i</v>
      </c>
      <c r="M74">
        <f>'Input-Output'!M$14</f>
        <v>6.5150198641639427</v>
      </c>
      <c r="N74" t="str">
        <f t="shared" si="30"/>
        <v>-13.4832915978818+6.92730940947185i</v>
      </c>
      <c r="O74" t="str">
        <f t="shared" si="31"/>
        <v>6.78231008168021-9.46835629140955i</v>
      </c>
      <c r="P74" t="str">
        <f t="shared" si="32"/>
        <v>-0.432325362497025+2.9200146149491i</v>
      </c>
      <c r="Q74" t="str">
        <f t="shared" si="33"/>
        <v>0</v>
      </c>
      <c r="R74" t="str">
        <f t="shared" si="34"/>
        <v>0</v>
      </c>
      <c r="S74" t="str">
        <f t="shared" si="35"/>
        <v>-0.618287014534673+0.3789677330114i</v>
      </c>
      <c r="U74">
        <v>1</v>
      </c>
      <c r="V74" t="str">
        <f t="shared" si="36"/>
        <v>-0.889474329235855+0.456985139397799i</v>
      </c>
      <c r="W74" t="str">
        <f t="shared" si="37"/>
        <v>0</v>
      </c>
      <c r="X74" t="str">
        <f t="shared" si="38"/>
        <v>0</v>
      </c>
      <c r="Y74" t="str">
        <f t="shared" si="39"/>
        <v>0</v>
      </c>
      <c r="Z74" t="str">
        <f t="shared" si="40"/>
        <v>0</v>
      </c>
      <c r="AA74" t="str">
        <f t="shared" si="41"/>
        <v>0.110525670764145+0.456985139397799i</v>
      </c>
      <c r="AB74" t="str">
        <f t="shared" si="42"/>
        <v>0.474306261008866+1.46768455767326i</v>
      </c>
      <c r="AC74">
        <f t="shared" si="43"/>
        <v>1.5424215993251531</v>
      </c>
      <c r="AD74">
        <f t="shared" si="44"/>
        <v>72.090913112511672</v>
      </c>
    </row>
    <row r="75" spans="1:30" x14ac:dyDescent="0.25">
      <c r="A75">
        <f t="shared" si="45"/>
        <v>4.1299999999999883</v>
      </c>
      <c r="B75">
        <f t="shared" si="24"/>
        <v>13489.628825916196</v>
      </c>
      <c r="C75" s="2" t="str">
        <f>COMPLEX(COS(2*PI()*B75*1/'Input-Output'!C$5),SIN(2*PI()*B75*1/'Input-Output'!C$5))</f>
        <v>0.873453390316712+0.486907768416403i</v>
      </c>
      <c r="D75" t="str">
        <f t="shared" si="25"/>
        <v>0.873453390316712-0.486907768416403i</v>
      </c>
      <c r="E75" t="str">
        <f t="shared" si="26"/>
        <v>0.525841650111517-0.850582482189703i</v>
      </c>
      <c r="F75" t="str">
        <f t="shared" si="27"/>
        <v>0.0451429538025654-0.998980537208798i</v>
      </c>
      <c r="G75" t="str">
        <f t="shared" si="28"/>
        <v>-0.446981118015994-0.894543391981167i</v>
      </c>
      <c r="H75" t="str">
        <f t="shared" si="29"/>
        <v>-0.825977299679814-0.563703379813925i</v>
      </c>
      <c r="M75">
        <f>'Input-Output'!M$14</f>
        <v>6.5150198641639427</v>
      </c>
      <c r="N75" t="str">
        <f t="shared" si="30"/>
        <v>-13.2404346833892+7.38089814067187i</v>
      </c>
      <c r="O75" t="str">
        <f t="shared" si="31"/>
        <v>6.12440753592732-9.90662067705292i</v>
      </c>
      <c r="P75" t="str">
        <f t="shared" si="32"/>
        <v>-0.133255015210714+2.94883598585878i</v>
      </c>
      <c r="Q75" t="str">
        <f t="shared" si="33"/>
        <v>0</v>
      </c>
      <c r="R75" t="str">
        <f t="shared" si="34"/>
        <v>0</v>
      </c>
      <c r="S75" t="str">
        <f t="shared" si="35"/>
        <v>-0.734262298508651+0.423113449477729i</v>
      </c>
      <c r="U75">
        <v>1</v>
      </c>
      <c r="V75" t="str">
        <f t="shared" si="36"/>
        <v>-0.873453390316712+0.486907768416403i</v>
      </c>
      <c r="W75" t="str">
        <f t="shared" si="37"/>
        <v>0</v>
      </c>
      <c r="X75" t="str">
        <f t="shared" si="38"/>
        <v>0</v>
      </c>
      <c r="Y75" t="str">
        <f t="shared" si="39"/>
        <v>0</v>
      </c>
      <c r="Z75" t="str">
        <f t="shared" si="40"/>
        <v>0</v>
      </c>
      <c r="AA75" t="str">
        <f t="shared" si="41"/>
        <v>0.126546609683288+0.486907768416403i</v>
      </c>
      <c r="AB75" t="str">
        <f t="shared" si="42"/>
        <v>0.446866262402032+1.62415093841996i</v>
      </c>
      <c r="AC75">
        <f t="shared" si="43"/>
        <v>1.6845045940108323</v>
      </c>
      <c r="AD75">
        <f t="shared" si="44"/>
        <v>74.616377723019028</v>
      </c>
    </row>
    <row r="76" spans="1:30" x14ac:dyDescent="0.25">
      <c r="A76">
        <f t="shared" si="45"/>
        <v>4.1599999999999886</v>
      </c>
      <c r="B76">
        <f t="shared" si="24"/>
        <v>14454.397707458906</v>
      </c>
      <c r="C76" s="2" t="str">
        <f>COMPLEX(COS(2*PI()*B76*1/'Input-Output'!C$5),SIN(2*PI()*B76*1/'Input-Output'!C$5))</f>
        <v>0.855170386013629+0.518346998530232i</v>
      </c>
      <c r="D76" t="str">
        <f t="shared" si="25"/>
        <v>0.855170386013629-0.518346998530232i</v>
      </c>
      <c r="E76" t="str">
        <f t="shared" si="26"/>
        <v>0.462632778229399-0.88655000564421i</v>
      </c>
      <c r="F76" t="str">
        <f t="shared" si="27"/>
        <v>-0.0639106829316434-0.997955622564056i</v>
      </c>
      <c r="G76" t="str">
        <f t="shared" si="28"/>
        <v>-0.571941825015496-0.820294184300941i</v>
      </c>
      <c r="H76" t="str">
        <f t="shared" si="29"/>
        <v>-0.914304739620039-0.405026965902685i</v>
      </c>
      <c r="M76">
        <f>'Input-Output'!M$14</f>
        <v>6.5150198641639427</v>
      </c>
      <c r="N76" t="str">
        <f t="shared" si="30"/>
        <v>-12.9632877549156+7.857476602022i</v>
      </c>
      <c r="O76" t="str">
        <f t="shared" si="31"/>
        <v>5.38822223906046-10.3255296235898i</v>
      </c>
      <c r="P76" t="str">
        <f t="shared" si="32"/>
        <v>0.188654447899669+2.94581059639995i</v>
      </c>
      <c r="Q76" t="str">
        <f t="shared" si="33"/>
        <v>0</v>
      </c>
      <c r="R76" t="str">
        <f t="shared" si="34"/>
        <v>0</v>
      </c>
      <c r="S76" t="str">
        <f t="shared" si="35"/>
        <v>-0.871391203791528+0.477757574832151i</v>
      </c>
      <c r="U76">
        <v>1</v>
      </c>
      <c r="V76" t="str">
        <f t="shared" si="36"/>
        <v>-0.855170386013629+0.518346998530232i</v>
      </c>
      <c r="W76" t="str">
        <f t="shared" si="37"/>
        <v>0</v>
      </c>
      <c r="X76" t="str">
        <f t="shared" si="38"/>
        <v>0</v>
      </c>
      <c r="Y76" t="str">
        <f t="shared" si="39"/>
        <v>0</v>
      </c>
      <c r="Z76" t="str">
        <f t="shared" si="40"/>
        <v>0</v>
      </c>
      <c r="AA76" t="str">
        <f t="shared" si="41"/>
        <v>0.144829613986371+0.518346998530232i</v>
      </c>
      <c r="AB76" t="str">
        <f t="shared" si="42"/>
        <v>0.419254563761077+1.79823879190207i</v>
      </c>
      <c r="AC76">
        <f t="shared" si="43"/>
        <v>1.8464661226071566</v>
      </c>
      <c r="AD76">
        <f t="shared" si="44"/>
        <v>76.87608532903225</v>
      </c>
    </row>
    <row r="77" spans="1:30" x14ac:dyDescent="0.25">
      <c r="A77">
        <f t="shared" si="45"/>
        <v>4.1899999999999888</v>
      </c>
      <c r="B77">
        <f t="shared" si="24"/>
        <v>15488.16618912444</v>
      </c>
      <c r="C77" s="2" t="str">
        <f>COMPLEX(COS(2*PI()*B77*1/'Input-Output'!C$5),SIN(2*PI()*B77*1/'Input-Output'!C$5))</f>
        <v>0.834325096918225+0.551272738898265i</v>
      </c>
      <c r="D77" t="str">
        <f t="shared" si="25"/>
        <v>0.834325096918225-0.551272738898265i</v>
      </c>
      <c r="E77" t="str">
        <f t="shared" si="26"/>
        <v>0.392196734695211-0.91988136261934i</v>
      </c>
      <c r="F77" t="str">
        <f t="shared" si="27"/>
        <v>-0.179885939547039-0.983687475143035i</v>
      </c>
      <c r="G77" t="str">
        <f t="shared" si="28"/>
        <v>-0.692363442588829-0.721548933452573i</v>
      </c>
      <c r="H77" t="str">
        <f t="shared" si="29"/>
        <v>-0.975426453134082-0.220325292525084i</v>
      </c>
      <c r="M77">
        <f>'Input-Output'!M$14</f>
        <v>6.5150198641639427</v>
      </c>
      <c r="N77" t="str">
        <f t="shared" si="30"/>
        <v>-12.6472998707493+8.35658865491253i</v>
      </c>
      <c r="O77" t="str">
        <f t="shared" si="31"/>
        <v>4.56786303828166-10.7137354908844i</v>
      </c>
      <c r="P77" t="str">
        <f t="shared" si="32"/>
        <v>0.530995462002134+2.9036932327482i</v>
      </c>
      <c r="Q77" t="str">
        <f t="shared" si="33"/>
        <v>0</v>
      </c>
      <c r="R77" t="str">
        <f t="shared" si="34"/>
        <v>0</v>
      </c>
      <c r="S77" t="str">
        <f t="shared" si="35"/>
        <v>-1.03342150630156+0.54654639677633i</v>
      </c>
      <c r="U77">
        <v>1</v>
      </c>
      <c r="V77" t="str">
        <f t="shared" si="36"/>
        <v>-0.834325096918225+0.551272738898265i</v>
      </c>
      <c r="W77" t="str">
        <f t="shared" si="37"/>
        <v>0</v>
      </c>
      <c r="X77" t="str">
        <f t="shared" si="38"/>
        <v>0</v>
      </c>
      <c r="Y77" t="str">
        <f t="shared" si="39"/>
        <v>0</v>
      </c>
      <c r="Z77" t="str">
        <f t="shared" si="40"/>
        <v>0</v>
      </c>
      <c r="AA77" t="str">
        <f t="shared" si="41"/>
        <v>0.165674903081775+0.551272738898265i</v>
      </c>
      <c r="AB77" t="str">
        <f t="shared" si="42"/>
        <v>0.392588493389746+1.99259547840192i</v>
      </c>
      <c r="AC77">
        <f t="shared" si="43"/>
        <v>2.0309018848013825</v>
      </c>
      <c r="AD77">
        <f t="shared" si="44"/>
        <v>78.85413270419302</v>
      </c>
    </row>
    <row r="78" spans="1:30" x14ac:dyDescent="0.25">
      <c r="A78">
        <f t="shared" si="45"/>
        <v>4.2199999999999891</v>
      </c>
      <c r="B78">
        <f t="shared" si="24"/>
        <v>16595.869074375201</v>
      </c>
      <c r="C78" s="2" t="str">
        <f>COMPLEX(COS(2*PI()*B78*1/'Input-Output'!C$5),SIN(2*PI()*B78*1/'Input-Output'!C$5))</f>
        <v>0.810583646318738+0.585622875510016i</v>
      </c>
      <c r="D78" t="str">
        <f t="shared" si="25"/>
        <v>0.810583646318737-0.585622875510016i</v>
      </c>
      <c r="E78" t="str">
        <f t="shared" si="26"/>
        <v>0.314091695358761-0.949392651597145i</v>
      </c>
      <c r="F78" t="str">
        <f t="shared" si="27"/>
        <v>-0.30138846291406-0.953501439129642i</v>
      </c>
      <c r="G78" t="str">
        <f t="shared" si="28"/>
        <v>-0.802692813813317-0.596392695002593i</v>
      </c>
      <c r="H78" t="str">
        <f t="shared" si="29"/>
        <v>-0.999910872875232-0.0133508915764804i</v>
      </c>
      <c r="M78">
        <f>'Input-Output'!M$14</f>
        <v>6.5150198641639427</v>
      </c>
      <c r="N78" t="str">
        <f t="shared" si="30"/>
        <v>-12.2874098875672+8.87729273049975i</v>
      </c>
      <c r="O78" t="str">
        <f t="shared" si="31"/>
        <v>3.65818406666614-11.0574495359249i</v>
      </c>
      <c r="P78" t="str">
        <f t="shared" si="32"/>
        <v>0.88965211238934+2.81458872475104i</v>
      </c>
      <c r="Q78" t="str">
        <f t="shared" si="33"/>
        <v>0</v>
      </c>
      <c r="R78" t="str">
        <f t="shared" si="34"/>
        <v>0</v>
      </c>
      <c r="S78" t="str">
        <f t="shared" si="35"/>
        <v>-1.22455384434778+0.634431919325891i</v>
      </c>
      <c r="U78">
        <v>1</v>
      </c>
      <c r="V78" t="str">
        <f t="shared" si="36"/>
        <v>-0.810583646318737+0.585622875510016i</v>
      </c>
      <c r="W78" t="str">
        <f t="shared" si="37"/>
        <v>0</v>
      </c>
      <c r="X78" t="str">
        <f t="shared" si="38"/>
        <v>0</v>
      </c>
      <c r="Y78" t="str">
        <f t="shared" si="39"/>
        <v>0</v>
      </c>
      <c r="Z78" t="str">
        <f t="shared" si="40"/>
        <v>0</v>
      </c>
      <c r="AA78" t="str">
        <f t="shared" si="41"/>
        <v>0.189416353681263+0.585622875510016i</v>
      </c>
      <c r="AB78" t="str">
        <f t="shared" si="42"/>
        <v>0.368466919870937+2.21020653203592i</v>
      </c>
      <c r="AC78">
        <f t="shared" si="43"/>
        <v>2.2407098842316522</v>
      </c>
      <c r="AD78">
        <f t="shared" si="44"/>
        <v>80.535176618835933</v>
      </c>
    </row>
    <row r="79" spans="1:30" x14ac:dyDescent="0.25">
      <c r="A79">
        <f t="shared" si="45"/>
        <v>4.2499999999999893</v>
      </c>
      <c r="B79">
        <f t="shared" si="24"/>
        <v>17782.794100388823</v>
      </c>
      <c r="C79" s="2" t="str">
        <f>COMPLEX(COS(2*PI()*B79*1/'Input-Output'!C$5),SIN(2*PI()*B79*1/'Input-Output'!C$5))</f>
        <v>0.78357681051848+0.621294923540895i</v>
      </c>
      <c r="D79" t="str">
        <f t="shared" si="25"/>
        <v>0.78357681051848-0.621294923540895i</v>
      </c>
      <c r="E79" t="str">
        <f t="shared" si="26"/>
        <v>0.227985235964627-0.973664589158994i</v>
      </c>
      <c r="F79" t="str">
        <f t="shared" si="27"/>
        <v>-0.426288922433548-0.904587063035086i</v>
      </c>
      <c r="G79" t="str">
        <f t="shared" si="28"/>
        <v>-0.896045464364306-0.44396230221963i</v>
      </c>
      <c r="H79" t="str">
        <f t="shared" si="29"/>
        <v>-0.977951971658717+0.208829933507688i</v>
      </c>
      <c r="M79">
        <f>'Input-Output'!M$14</f>
        <v>6.5150198641639427</v>
      </c>
      <c r="N79" t="str">
        <f t="shared" si="30"/>
        <v>-11.878020847027+9.4180352901048i</v>
      </c>
      <c r="O79" t="str">
        <f t="shared" si="31"/>
        <v>2.65531362326628-11.3401415541091i</v>
      </c>
      <c r="P79" t="str">
        <f t="shared" si="32"/>
        <v>1.25833894457773+2.6702010544402i</v>
      </c>
      <c r="Q79" t="str">
        <f t="shared" si="33"/>
        <v>0</v>
      </c>
      <c r="R79" t="str">
        <f t="shared" si="34"/>
        <v>0</v>
      </c>
      <c r="S79" t="str">
        <f t="shared" si="35"/>
        <v>-1.44934841501905+0.748094790435899i</v>
      </c>
      <c r="U79">
        <v>1</v>
      </c>
      <c r="V79" t="str">
        <f t="shared" si="36"/>
        <v>-0.78357681051848+0.621294923540895i</v>
      </c>
      <c r="W79" t="str">
        <f t="shared" si="37"/>
        <v>0</v>
      </c>
      <c r="X79" t="str">
        <f t="shared" si="38"/>
        <v>0</v>
      </c>
      <c r="Y79" t="str">
        <f t="shared" si="39"/>
        <v>0</v>
      </c>
      <c r="Z79" t="str">
        <f t="shared" si="40"/>
        <v>0</v>
      </c>
      <c r="AA79" t="str">
        <f t="shared" si="41"/>
        <v>0.21642318948152+0.621294923540895i</v>
      </c>
      <c r="AB79" t="str">
        <f t="shared" si="42"/>
        <v>0.349118986137362+2.45439935484533i</v>
      </c>
      <c r="AC79">
        <f t="shared" si="43"/>
        <v>2.4791047294430202</v>
      </c>
      <c r="AD79">
        <f t="shared" si="44"/>
        <v>81.904433640020301</v>
      </c>
    </row>
    <row r="80" spans="1:30" x14ac:dyDescent="0.25">
      <c r="A80">
        <f t="shared" si="45"/>
        <v>4.2799999999999896</v>
      </c>
      <c r="B80">
        <f t="shared" si="24"/>
        <v>19054.607179632032</v>
      </c>
      <c r="C80" s="2" t="str">
        <f>COMPLEX(COS(2*PI()*B80*1/'Input-Output'!C$5),SIN(2*PI()*B80*1/'Input-Output'!C$5))</f>
        <v>0.752899053835347+0.658136015375119i</v>
      </c>
      <c r="D80" t="str">
        <f t="shared" si="25"/>
        <v>0.752899053835347-0.658136015375119i</v>
      </c>
      <c r="E80" t="str">
        <f t="shared" si="26"/>
        <v>0.133713970532322-0.991019966541786i</v>
      </c>
      <c r="F80" t="str">
        <f t="shared" si="27"/>
        <v>-0.551552810038642-0.834139974907377i</v>
      </c>
      <c r="G80" t="str">
        <f t="shared" si="28"/>
        <v>-0.964241148168964-0.265026429206222i</v>
      </c>
      <c r="H80" t="str">
        <f t="shared" si="29"/>
        <v>-0.900399686212401+0.435063679325926i</v>
      </c>
      <c r="M80">
        <f>'Input-Output'!M$14</f>
        <v>6.5150198641639427</v>
      </c>
      <c r="N80" t="str">
        <f t="shared" si="30"/>
        <v>-11.4129853475957+9.97649905646435i</v>
      </c>
      <c r="O80" t="str">
        <f t="shared" si="31"/>
        <v>1.55734877336789-11.5422773187628i</v>
      </c>
      <c r="P80" t="str">
        <f t="shared" si="32"/>
        <v>1.62809856024606+2.46225214969939i</v>
      </c>
      <c r="Q80" t="str">
        <f t="shared" si="33"/>
        <v>0</v>
      </c>
      <c r="R80" t="str">
        <f t="shared" si="34"/>
        <v>0</v>
      </c>
      <c r="S80" t="str">
        <f t="shared" si="35"/>
        <v>-1.71251814981781+0.896473887400941i</v>
      </c>
      <c r="U80">
        <v>1</v>
      </c>
      <c r="V80" t="str">
        <f t="shared" si="36"/>
        <v>-0.752899053835347+0.658136015375119i</v>
      </c>
      <c r="W80" t="str">
        <f t="shared" si="37"/>
        <v>0</v>
      </c>
      <c r="X80" t="str">
        <f t="shared" si="38"/>
        <v>0</v>
      </c>
      <c r="Y80" t="str">
        <f t="shared" si="39"/>
        <v>0</v>
      </c>
      <c r="Z80" t="str">
        <f t="shared" si="40"/>
        <v>0</v>
      </c>
      <c r="AA80" t="str">
        <f t="shared" si="41"/>
        <v>0.247100946164653+0.658136015375119i</v>
      </c>
      <c r="AB80" t="str">
        <f t="shared" si="42"/>
        <v>0.337588543442093+2.7288228517521i</v>
      </c>
      <c r="AC80">
        <f t="shared" si="43"/>
        <v>2.7496254619325553</v>
      </c>
      <c r="AD80">
        <f t="shared" si="44"/>
        <v>82.947648263123639</v>
      </c>
    </row>
    <row r="81" spans="1:30" x14ac:dyDescent="0.25">
      <c r="A81">
        <f t="shared" si="45"/>
        <v>4.3099999999999898</v>
      </c>
      <c r="B81">
        <f t="shared" si="24"/>
        <v>20417.379446694853</v>
      </c>
      <c r="C81" s="2" t="str">
        <f>COMPLEX(COS(2*PI()*B81*1/'Input-Output'!C$5),SIN(2*PI()*B81*1/'Input-Output'!C$5))</f>
        <v>0.71810866884871+0.695930987759802i</v>
      </c>
      <c r="D81" t="str">
        <f t="shared" si="25"/>
        <v>0.71810866884871-0.695930987759802i</v>
      </c>
      <c r="E81" t="str">
        <f t="shared" si="26"/>
        <v>0.0313601205513326-0.999508150461519i</v>
      </c>
      <c r="F81" t="str">
        <f t="shared" si="27"/>
        <v>-0.673068720000605-0.739579947102913i</v>
      </c>
      <c r="G81" t="str">
        <f t="shared" si="28"/>
        <v>-0.998033085678012-0.0626893921810254i</v>
      </c>
      <c r="H81" t="str">
        <f t="shared" si="29"/>
        <v>-0.76032370124581+0.649544355162811i</v>
      </c>
      <c r="M81">
        <f>'Input-Output'!M$14</f>
        <v>6.5150198641639427</v>
      </c>
      <c r="N81" t="str">
        <f t="shared" si="30"/>
        <v>-10.8856076705126+10.5494224302444i</v>
      </c>
      <c r="O81" t="str">
        <f t="shared" si="31"/>
        <v>0.36524713968823-11.6411380642996i</v>
      </c>
      <c r="P81" t="str">
        <f t="shared" si="32"/>
        <v>1.98679472579039+2.18312557773162i</v>
      </c>
      <c r="Q81" t="str">
        <f t="shared" si="33"/>
        <v>0</v>
      </c>
      <c r="R81" t="str">
        <f t="shared" si="34"/>
        <v>0</v>
      </c>
      <c r="S81" t="str">
        <f t="shared" si="35"/>
        <v>-2.01854594087004+1.09140994367642i</v>
      </c>
      <c r="U81">
        <v>1</v>
      </c>
      <c r="V81" t="str">
        <f t="shared" si="36"/>
        <v>-0.71810866884871+0.695930987759802i</v>
      </c>
      <c r="W81" t="str">
        <f t="shared" si="37"/>
        <v>0</v>
      </c>
      <c r="X81" t="str">
        <f t="shared" si="38"/>
        <v>0</v>
      </c>
      <c r="Y81" t="str">
        <f t="shared" si="39"/>
        <v>0</v>
      </c>
      <c r="Z81" t="str">
        <f t="shared" si="40"/>
        <v>0</v>
      </c>
      <c r="AA81" t="str">
        <f t="shared" si="41"/>
        <v>0.28189133115129+0.695930987759802i</v>
      </c>
      <c r="AB81" t="str">
        <f t="shared" si="42"/>
        <v>0.337958952326655+3.03738973690516i</v>
      </c>
      <c r="AC81">
        <f t="shared" si="43"/>
        <v>3.0561336141135134</v>
      </c>
      <c r="AD81">
        <f t="shared" si="44"/>
        <v>83.65102825144173</v>
      </c>
    </row>
    <row r="82" spans="1:30" x14ac:dyDescent="0.25">
      <c r="A82">
        <f t="shared" si="45"/>
        <v>4.3399999999999901</v>
      </c>
      <c r="B82">
        <f t="shared" si="24"/>
        <v>21877.616239495044</v>
      </c>
      <c r="C82" s="2" t="str">
        <f>COMPLEX(COS(2*PI()*B82*1/'Input-Output'!C$5),SIN(2*PI()*B82*1/'Input-Output'!C$5))</f>
        <v>0.678729527468424+0.734388336333367i</v>
      </c>
      <c r="D82" t="str">
        <f t="shared" si="25"/>
        <v>0.678729527468423-0.734388336333366i</v>
      </c>
      <c r="E82" t="str">
        <f t="shared" si="26"/>
        <v>-0.0786524570849804-0.996902096995735i</v>
      </c>
      <c r="F82" t="str">
        <f t="shared" si="27"/>
        <v>-0.785497017531461-0.618865442119025i</v>
      </c>
      <c r="G82" t="str">
        <f t="shared" si="28"/>
        <v>-0.987627581988989+0.156817598803768i</v>
      </c>
      <c r="H82" t="str">
        <f t="shared" si="29"/>
        <v>-0.555166986544875+0.831738911588653i</v>
      </c>
      <c r="M82">
        <f>'Input-Output'!M$14</f>
        <v>6.5150198641639427</v>
      </c>
      <c r="N82" t="str">
        <f t="shared" si="30"/>
        <v>-10.2886703237533+11.1323865786805i</v>
      </c>
      <c r="O82" t="str">
        <f t="shared" si="31"/>
        <v>-0.916054673090841-11.6107857073087i</v>
      </c>
      <c r="P82" t="str">
        <f t="shared" si="32"/>
        <v>2.31866566545268+1.82679503569102i</v>
      </c>
      <c r="Q82" t="str">
        <f t="shared" si="33"/>
        <v>0</v>
      </c>
      <c r="R82" t="str">
        <f t="shared" si="34"/>
        <v>0</v>
      </c>
      <c r="S82" t="str">
        <f t="shared" si="35"/>
        <v>-2.37103946722752+1.34839590706282i</v>
      </c>
      <c r="U82">
        <v>1</v>
      </c>
      <c r="V82" t="str">
        <f t="shared" si="36"/>
        <v>-0.678729527468423+0.734388336333366i</v>
      </c>
      <c r="W82" t="str">
        <f t="shared" si="37"/>
        <v>0</v>
      </c>
      <c r="X82" t="str">
        <f t="shared" si="38"/>
        <v>0</v>
      </c>
      <c r="Y82" t="str">
        <f t="shared" si="39"/>
        <v>0</v>
      </c>
      <c r="Z82" t="str">
        <f t="shared" si="40"/>
        <v>0</v>
      </c>
      <c r="AA82" t="str">
        <f t="shared" si="41"/>
        <v>0.321270472531577+0.734388336333366i</v>
      </c>
      <c r="AB82" t="str">
        <f t="shared" si="42"/>
        <v>0.35562131664142+3.38416335433062i</v>
      </c>
      <c r="AC82">
        <f t="shared" si="43"/>
        <v>3.4027971038021132</v>
      </c>
      <c r="AD82">
        <f t="shared" si="44"/>
        <v>84.001148493014</v>
      </c>
    </row>
    <row r="83" spans="1:30" x14ac:dyDescent="0.25">
      <c r="A83">
        <f t="shared" si="45"/>
        <v>4.3699999999999903</v>
      </c>
      <c r="B83">
        <f t="shared" si="24"/>
        <v>23442.28815319874</v>
      </c>
      <c r="C83" s="2" t="str">
        <f>COMPLEX(COS(2*PI()*B83*1/'Input-Output'!C$5),SIN(2*PI()*B83*1/'Input-Output'!C$5))</f>
        <v>0.634255104889994+0.773123833496926i</v>
      </c>
      <c r="D83" t="str">
        <f t="shared" si="25"/>
        <v>0.634255104889994-0.773123833496926i</v>
      </c>
      <c r="E83" t="str">
        <f t="shared" si="26"/>
        <v>-0.195440923841965-0.980715476215094i</v>
      </c>
      <c r="F83" t="str">
        <f t="shared" si="27"/>
        <v>-0.88217391219236-0.470923760971164i</v>
      </c>
      <c r="G83" t="str">
        <f t="shared" si="28"/>
        <v>-0.923605690575598+0.383343877395182i</v>
      </c>
      <c r="H83" t="str">
        <f t="shared" si="29"/>
        <v>-0.289429336113683+0.9571993833036i</v>
      </c>
      <c r="M83">
        <f>'Input-Output'!M$14</f>
        <v>6.5150198641639427</v>
      </c>
      <c r="N83" t="str">
        <f t="shared" si="30"/>
        <v>-9.61449504003537+11.7195671034899i</v>
      </c>
      <c r="O83" t="str">
        <f t="shared" si="31"/>
        <v>-2.27627436235316-11.4222622948534i</v>
      </c>
      <c r="P83" t="str">
        <f t="shared" si="32"/>
        <v>2.60404090086385+1.39009408214074i</v>
      </c>
      <c r="Q83" t="str">
        <f t="shared" si="33"/>
        <v>0</v>
      </c>
      <c r="R83" t="str">
        <f t="shared" si="34"/>
        <v>0</v>
      </c>
      <c r="S83" t="str">
        <f t="shared" si="35"/>
        <v>-2.77170863736074+1.68739889077724i</v>
      </c>
      <c r="U83">
        <v>1</v>
      </c>
      <c r="V83" t="str">
        <f t="shared" si="36"/>
        <v>-0.634255104889994+0.773123833496926i</v>
      </c>
      <c r="W83" t="str">
        <f t="shared" si="37"/>
        <v>0</v>
      </c>
      <c r="X83" t="str">
        <f t="shared" si="38"/>
        <v>0</v>
      </c>
      <c r="Y83" t="str">
        <f t="shared" si="39"/>
        <v>0</v>
      </c>
      <c r="Z83" t="str">
        <f t="shared" si="40"/>
        <v>0</v>
      </c>
      <c r="AA83" t="str">
        <f t="shared" si="41"/>
        <v>0.365744895110006+0.773123833496926i</v>
      </c>
      <c r="AB83" t="str">
        <f t="shared" si="42"/>
        <v>0.397585883108068+3.77316481278405i</v>
      </c>
      <c r="AC83">
        <f t="shared" si="43"/>
        <v>3.7940541955642275</v>
      </c>
      <c r="AD83">
        <f t="shared" si="44"/>
        <v>83.984826854892304</v>
      </c>
    </row>
    <row r="84" spans="1:30" x14ac:dyDescent="0.25">
      <c r="A84">
        <f t="shared" si="45"/>
        <v>4.3999999999999906</v>
      </c>
      <c r="B84">
        <f t="shared" si="24"/>
        <v>25118.864315095281</v>
      </c>
      <c r="C84" s="2" t="str">
        <f>COMPLEX(COS(2*PI()*B84*1/'Input-Output'!C$5),SIN(2*PI()*B84*1/'Input-Output'!C$5))</f>
        <v>0.584155631078722+0.811641668890293i</v>
      </c>
      <c r="D84" t="str">
        <f t="shared" si="25"/>
        <v>0.584155631078722-0.811641668890293i</v>
      </c>
      <c r="E84" t="str">
        <f t="shared" si="26"/>
        <v>-0.31752439735804-0.948250102600792i</v>
      </c>
      <c r="F84" t="str">
        <f t="shared" si="27"/>
        <v>-0.955122960521876-0.296209605320165i</v>
      </c>
      <c r="G84" t="str">
        <f t="shared" si="28"/>
        <v>-0.798356514164827+0.602185084746032i</v>
      </c>
      <c r="H84" t="str">
        <f t="shared" si="29"/>
        <v>0.0223940538063488+0.999749221732189i</v>
      </c>
      <c r="M84">
        <f>'Input-Output'!M$14</f>
        <v>6.5150198641639427</v>
      </c>
      <c r="N84" t="str">
        <f t="shared" si="30"/>
        <v>-8.85505118415911+12.3034481546431i</v>
      </c>
      <c r="O84" t="str">
        <f t="shared" si="31"/>
        <v>-3.69816428882716-11.0441424202144i</v>
      </c>
      <c r="P84" t="str">
        <f t="shared" si="32"/>
        <v>2.81937520502284+0.874364926033152i</v>
      </c>
      <c r="Q84" t="str">
        <f t="shared" si="33"/>
        <v>0</v>
      </c>
      <c r="R84" t="str">
        <f t="shared" si="34"/>
        <v>0</v>
      </c>
      <c r="S84" t="str">
        <f t="shared" si="35"/>
        <v>-3.21882040379949+2.13367066046185i</v>
      </c>
      <c r="U84">
        <v>1</v>
      </c>
      <c r="V84" t="str">
        <f t="shared" si="36"/>
        <v>-0.584155631078722+0.811641668890293i</v>
      </c>
      <c r="W84" t="str">
        <f t="shared" si="37"/>
        <v>0</v>
      </c>
      <c r="X84" t="str">
        <f t="shared" si="38"/>
        <v>0</v>
      </c>
      <c r="Y84" t="str">
        <f t="shared" si="39"/>
        <v>0</v>
      </c>
      <c r="Z84" t="str">
        <f t="shared" si="40"/>
        <v>0</v>
      </c>
      <c r="AA84" t="str">
        <f t="shared" si="41"/>
        <v>0.415844368921278+0.811641668890293i</v>
      </c>
      <c r="AB84" t="str">
        <f t="shared" si="42"/>
        <v>0.47283034906867+4.2080691182163i</v>
      </c>
      <c r="AC84">
        <f t="shared" si="43"/>
        <v>4.2345500637831774</v>
      </c>
      <c r="AD84">
        <f t="shared" si="44"/>
        <v>83.588977192821673</v>
      </c>
    </row>
    <row r="85" spans="1:30" x14ac:dyDescent="0.25">
      <c r="A85">
        <f t="shared" si="45"/>
        <v>4.4299999999999908</v>
      </c>
      <c r="B85">
        <f t="shared" si="24"/>
        <v>26915.348039268592</v>
      </c>
      <c r="C85" s="2" t="str">
        <f>COMPLEX(COS(2*PI()*B85*1/'Input-Output'!C$5),SIN(2*PI()*B85*1/'Input-Output'!C$5))</f>
        <v>0.527889456490584+0.84931308816365i</v>
      </c>
      <c r="D85" t="str">
        <f t="shared" si="25"/>
        <v>0.527889456490584-0.84931308816365i</v>
      </c>
      <c r="E85" t="str">
        <f t="shared" si="26"/>
        <v>-0.442665443452152-0.896686849002097i</v>
      </c>
      <c r="F85" t="str">
        <f t="shared" si="27"/>
        <v>-0.995246297192823-0.0973899785602935i</v>
      </c>
      <c r="G85" t="str">
        <f t="shared" si="28"/>
        <v>-0.60809461034662+0.793864563302452i</v>
      </c>
      <c r="H85" t="str">
        <f t="shared" si="29"/>
        <v>0.353232830491362+0.935535444258025i</v>
      </c>
      <c r="M85">
        <f>'Input-Output'!M$14</f>
        <v>6.5150198641639427</v>
      </c>
      <c r="N85" t="str">
        <f t="shared" si="30"/>
        <v>-8.00212804277857+12.8744986215015i</v>
      </c>
      <c r="O85" t="str">
        <f t="shared" si="31"/>
        <v>-5.15566535514641-10.4435920856226i</v>
      </c>
      <c r="P85" t="str">
        <f t="shared" si="32"/>
        <v>2.93781308708469+0.287480148755474i</v>
      </c>
      <c r="Q85" t="str">
        <f t="shared" si="33"/>
        <v>0</v>
      </c>
      <c r="R85" t="str">
        <f t="shared" si="34"/>
        <v>0</v>
      </c>
      <c r="S85" t="str">
        <f t="shared" si="35"/>
        <v>-3.70496044667635+2.71838668463437i</v>
      </c>
      <c r="U85">
        <v>1</v>
      </c>
      <c r="V85" t="str">
        <f t="shared" si="36"/>
        <v>-0.527889456490584+0.84931308816365i</v>
      </c>
      <c r="W85" t="str">
        <f t="shared" si="37"/>
        <v>0</v>
      </c>
      <c r="X85" t="str">
        <f t="shared" si="38"/>
        <v>0</v>
      </c>
      <c r="Y85" t="str">
        <f t="shared" si="39"/>
        <v>0</v>
      </c>
      <c r="Z85" t="str">
        <f t="shared" si="40"/>
        <v>0</v>
      </c>
      <c r="AA85" t="str">
        <f t="shared" si="41"/>
        <v>0.472110543509416+0.84931308816365i</v>
      </c>
      <c r="AB85" t="str">
        <f t="shared" si="42"/>
        <v>0.592668928370736+4.69175119529395i</v>
      </c>
      <c r="AC85">
        <f t="shared" si="43"/>
        <v>4.729036449129814</v>
      </c>
      <c r="AD85">
        <f t="shared" si="44"/>
        <v>82.800445756716954</v>
      </c>
    </row>
    <row r="86" spans="1:30" x14ac:dyDescent="0.25">
      <c r="A86">
        <f t="shared" si="45"/>
        <v>4.4599999999999911</v>
      </c>
      <c r="B86">
        <f t="shared" si="24"/>
        <v>28840.315031265498</v>
      </c>
      <c r="C86" s="2" t="str">
        <f>COMPLEX(COS(2*PI()*B86*1/'Input-Output'!C$5),SIN(2*PI()*B86*1/'Input-Output'!C$5))</f>
        <v>0.464919990917493+0.885352699236456i</v>
      </c>
      <c r="D86" t="str">
        <f t="shared" si="25"/>
        <v>0.464919990917493-0.885352699236456i</v>
      </c>
      <c r="E86" t="str">
        <f t="shared" si="26"/>
        <v>-0.567698804090557-0.823236337775582i</v>
      </c>
      <c r="F86" t="str">
        <f t="shared" si="27"/>
        <v>-0.992789036600799+0.119874637873309i</v>
      </c>
      <c r="G86" t="str">
        <f t="shared" si="28"/>
        <v>-0.355436135668304+0.934700568878175i</v>
      </c>
      <c r="H86" t="str">
        <f t="shared" si="29"/>
        <v>0.662290306667486+0.749247322113524i</v>
      </c>
      <c r="M86">
        <f>'Input-Output'!M$14</f>
        <v>6.5150198641639427</v>
      </c>
      <c r="N86" t="str">
        <f t="shared" si="30"/>
        <v>-7.04759159560064+13.4208129660497i</v>
      </c>
      <c r="O86" t="str">
        <f t="shared" si="31"/>
        <v>-6.61191222333148-9.58812378185095i</v>
      </c>
      <c r="P86" t="str">
        <f t="shared" si="32"/>
        <v>2.93055963399877-0.353851384272484i</v>
      </c>
      <c r="Q86" t="str">
        <f t="shared" si="33"/>
        <v>0</v>
      </c>
      <c r="R86" t="str">
        <f t="shared" si="34"/>
        <v>0</v>
      </c>
      <c r="S86" t="str">
        <f t="shared" si="35"/>
        <v>-4.21392432076941+3.47883779992627i</v>
      </c>
      <c r="U86">
        <v>1</v>
      </c>
      <c r="V86" t="str">
        <f t="shared" si="36"/>
        <v>-0.464919990917493+0.885352699236456i</v>
      </c>
      <c r="W86" t="str">
        <f t="shared" si="37"/>
        <v>0</v>
      </c>
      <c r="X86" t="str">
        <f t="shared" si="38"/>
        <v>0</v>
      </c>
      <c r="Y86" t="str">
        <f t="shared" si="39"/>
        <v>0</v>
      </c>
      <c r="Z86" t="str">
        <f t="shared" si="40"/>
        <v>0</v>
      </c>
      <c r="AA86" t="str">
        <f t="shared" si="41"/>
        <v>0.535080009082507+0.885352699236456i</v>
      </c>
      <c r="AB86" t="str">
        <f t="shared" si="42"/>
        <v>0.771110636290843+5.22563517458018i</v>
      </c>
      <c r="AC86">
        <f t="shared" si="43"/>
        <v>5.2822225048941762</v>
      </c>
      <c r="AD86">
        <f t="shared" si="44"/>
        <v>81.605837744174906</v>
      </c>
    </row>
    <row r="87" spans="1:30" x14ac:dyDescent="0.25">
      <c r="A87">
        <f t="shared" si="45"/>
        <v>4.4899999999999913</v>
      </c>
      <c r="B87">
        <f t="shared" si="24"/>
        <v>30902.954325135292</v>
      </c>
      <c r="C87" s="2" t="str">
        <f>COMPLEX(COS(2*PI()*B87*1/'Input-Output'!C$5),SIN(2*PI()*B87*1/'Input-Output'!C$5))</f>
        <v>0.394739882006439+0.918792917666186i</v>
      </c>
      <c r="D87" t="str">
        <f t="shared" si="25"/>
        <v>0.394739882006439-0.918792917666186i</v>
      </c>
      <c r="E87" t="str">
        <f t="shared" si="26"/>
        <v>-0.688360851107085-0.725368415815804i</v>
      </c>
      <c r="F87" t="str">
        <f t="shared" si="27"/>
        <v>-0.938186844294165+0.34612923192553i</v>
      </c>
      <c r="G87" t="str">
        <f t="shared" si="28"/>
        <v>-0.0523186773262586+0.99863044015433i</v>
      </c>
      <c r="H87" t="str">
        <f t="shared" si="29"/>
        <v>0.896882307265164+0.442269292303588i</v>
      </c>
      <c r="M87">
        <f>'Input-Output'!M$14</f>
        <v>6.5150198641639427</v>
      </c>
      <c r="N87" t="str">
        <f t="shared" si="30"/>
        <v>-5.98375103076751+13.9277238474152i</v>
      </c>
      <c r="O87" t="str">
        <f t="shared" si="31"/>
        <v>-8.01724698502584-8.44826915327807i</v>
      </c>
      <c r="P87" t="str">
        <f t="shared" si="32"/>
        <v>2.76938241023577-1.02171994032185i</v>
      </c>
      <c r="Q87" t="str">
        <f t="shared" si="33"/>
        <v>0</v>
      </c>
      <c r="R87" t="str">
        <f t="shared" si="34"/>
        <v>0</v>
      </c>
      <c r="S87" t="str">
        <f t="shared" si="35"/>
        <v>-4.71659574139364+4.45773475381528i</v>
      </c>
      <c r="U87">
        <v>1</v>
      </c>
      <c r="V87" t="str">
        <f t="shared" si="36"/>
        <v>-0.394739882006439+0.918792917666186i</v>
      </c>
      <c r="W87" t="str">
        <f t="shared" si="37"/>
        <v>0</v>
      </c>
      <c r="X87" t="str">
        <f t="shared" si="38"/>
        <v>0</v>
      </c>
      <c r="Y87" t="str">
        <f t="shared" si="39"/>
        <v>0</v>
      </c>
      <c r="Z87" t="str">
        <f t="shared" si="40"/>
        <v>0</v>
      </c>
      <c r="AA87" t="str">
        <f t="shared" si="41"/>
        <v>0.605260117993561+0.918792917666186i</v>
      </c>
      <c r="AB87" t="str">
        <f t="shared" si="42"/>
        <v>1.02515248302653+5.80879494346595i</v>
      </c>
      <c r="AC87">
        <f t="shared" si="43"/>
        <v>5.8985622238551523</v>
      </c>
      <c r="AD87">
        <f t="shared" si="44"/>
        <v>79.99134081866201</v>
      </c>
    </row>
    <row r="88" spans="1:30" x14ac:dyDescent="0.25">
      <c r="A88">
        <f t="shared" si="45"/>
        <v>4.5199999999999916</v>
      </c>
      <c r="B88">
        <f t="shared" si="24"/>
        <v>33113.1121482585</v>
      </c>
      <c r="C88" s="2" t="str">
        <f>COMPLEX(COS(2*PI()*B88*1/'Input-Output'!C$5),SIN(2*PI()*B88*1/'Input-Output'!C$5))</f>
        <v>0.316904429407734+0.948457475389255i</v>
      </c>
      <c r="D88" t="str">
        <f t="shared" si="25"/>
        <v>0.316904429407734-0.948457475389254i</v>
      </c>
      <c r="E88" t="str">
        <f t="shared" si="26"/>
        <v>-0.799143165243517-0.601140750111463i</v>
      </c>
      <c r="F88" t="str">
        <f t="shared" si="27"/>
        <v>-0.823408447000907+0.567449142573633i</v>
      </c>
      <c r="G88" t="str">
        <f t="shared" si="28"/>
        <v>0.277259597110855+0.960795043601872i</v>
      </c>
      <c r="H88" t="str">
        <f t="shared" si="29"/>
        <v>0.999138035841374+0.0415112675672268i</v>
      </c>
      <c r="M88">
        <f>'Input-Output'!M$14</f>
        <v>6.5150198641639427</v>
      </c>
      <c r="N88" t="str">
        <f t="shared" si="30"/>
        <v>-4.80386526054741+14.377400548311i</v>
      </c>
      <c r="O88" t="str">
        <f t="shared" si="31"/>
        <v>-9.30751381611605-7.00140610648637i</v>
      </c>
      <c r="P88" t="str">
        <f t="shared" si="32"/>
        <v>2.43057433967692-1.67502207444518i</v>
      </c>
      <c r="Q88" t="str">
        <f t="shared" si="33"/>
        <v>0</v>
      </c>
      <c r="R88" t="str">
        <f t="shared" si="34"/>
        <v>0</v>
      </c>
      <c r="S88" t="str">
        <f t="shared" si="35"/>
        <v>-5.1657848728226+5.70097236737945i</v>
      </c>
      <c r="U88">
        <v>1</v>
      </c>
      <c r="V88" t="str">
        <f t="shared" si="36"/>
        <v>-0.316904429407734+0.948457475389254i</v>
      </c>
      <c r="W88" t="str">
        <f t="shared" si="37"/>
        <v>0</v>
      </c>
      <c r="X88" t="str">
        <f t="shared" si="38"/>
        <v>0</v>
      </c>
      <c r="Y88" t="str">
        <f t="shared" si="39"/>
        <v>0</v>
      </c>
      <c r="Z88" t="str">
        <f t="shared" si="40"/>
        <v>0</v>
      </c>
      <c r="AA88" t="str">
        <f t="shared" si="41"/>
        <v>0.683095570592266+0.948457475389254i</v>
      </c>
      <c r="AB88" t="str">
        <f t="shared" si="42"/>
        <v>1.37492114898529+6.43675396949405i</v>
      </c>
      <c r="AC88">
        <f t="shared" si="43"/>
        <v>6.5819609410664555</v>
      </c>
      <c r="AD88">
        <f t="shared" si="44"/>
        <v>77.942552213695748</v>
      </c>
    </row>
    <row r="89" spans="1:30" x14ac:dyDescent="0.25">
      <c r="A89">
        <f t="shared" si="45"/>
        <v>4.5499999999999918</v>
      </c>
      <c r="B89">
        <f t="shared" si="24"/>
        <v>35481.338923356889</v>
      </c>
      <c r="C89" s="2" t="str">
        <f>COMPLEX(COS(2*PI()*B89*1/'Input-Output'!C$5),SIN(2*PI()*B89*1/'Input-Output'!C$5))</f>
        <v>0.231076553085987+0.972935571666438i</v>
      </c>
      <c r="D89" t="str">
        <f t="shared" si="25"/>
        <v>0.231076553085987-0.972935571666439i</v>
      </c>
      <c r="E89" t="str">
        <f t="shared" si="26"/>
        <v>-0.893207253227798-0.44964519655085i</v>
      </c>
      <c r="F89" t="str">
        <f t="shared" si="27"/>
        <v>-0.643875059620552+0.765130647405156i</v>
      </c>
      <c r="G89" t="str">
        <f t="shared" si="28"/>
        <v>0.595638394437496+0.803252701876517i</v>
      </c>
      <c r="H89" t="str">
        <f t="shared" si="29"/>
        <v>0.919151193765129-0.393904916191893i</v>
      </c>
      <c r="M89">
        <f>'Input-Output'!M$14</f>
        <v>6.5150198641639427</v>
      </c>
      <c r="N89" t="str">
        <f t="shared" si="30"/>
        <v>-3.5028245833339+14.7484571364757i</v>
      </c>
      <c r="O89" t="str">
        <f t="shared" si="31"/>
        <v>-10.4030656979209-5.23695760818021i</v>
      </c>
      <c r="P89" t="str">
        <f t="shared" si="32"/>
        <v>1.90061955712477-2.25854729187799i</v>
      </c>
      <c r="Q89" t="str">
        <f t="shared" si="33"/>
        <v>0</v>
      </c>
      <c r="R89" t="str">
        <f t="shared" si="34"/>
        <v>0</v>
      </c>
      <c r="S89" t="str">
        <f t="shared" si="35"/>
        <v>-5.49025085996609+7.2529522364175i</v>
      </c>
      <c r="U89">
        <v>1</v>
      </c>
      <c r="V89" t="str">
        <f t="shared" si="36"/>
        <v>-0.231076553085987+0.972935571666439i</v>
      </c>
      <c r="W89" t="str">
        <f t="shared" si="37"/>
        <v>0</v>
      </c>
      <c r="X89" t="str">
        <f t="shared" si="38"/>
        <v>0</v>
      </c>
      <c r="Y89" t="str">
        <f t="shared" si="39"/>
        <v>0</v>
      </c>
      <c r="Z89" t="str">
        <f t="shared" si="40"/>
        <v>0</v>
      </c>
      <c r="AA89" t="str">
        <f t="shared" si="41"/>
        <v>0.768923446914013+0.972935571666439i</v>
      </c>
      <c r="AB89" t="str">
        <f t="shared" si="42"/>
        <v>1.84353372635386+7.09994306766347i</v>
      </c>
      <c r="AC89">
        <f t="shared" si="43"/>
        <v>7.3353805739216229</v>
      </c>
      <c r="AD89">
        <f t="shared" si="44"/>
        <v>75.44431581123915</v>
      </c>
    </row>
    <row r="90" spans="1:30" x14ac:dyDescent="0.25">
      <c r="A90">
        <f t="shared" si="45"/>
        <v>4.5799999999999921</v>
      </c>
      <c r="B90">
        <f t="shared" si="24"/>
        <v>38018.939632055466</v>
      </c>
      <c r="C90" s="2" t="str">
        <f>COMPLEX(COS(2*PI()*B90*1/'Input-Output'!C$5),SIN(2*PI()*B90*1/'Input-Output'!C$5))</f>
        <v>0.137085898418836+0.99055916353073i</v>
      </c>
      <c r="D90" t="str">
        <f t="shared" si="25"/>
        <v>0.137085898418836-0.990559163530731i</v>
      </c>
      <c r="E90" t="str">
        <f t="shared" si="26"/>
        <v>-0.962414912909402-0.271583385739242i</v>
      </c>
      <c r="F90" t="str">
        <f t="shared" si="27"/>
        <v>-0.400952924394579+0.916098658671345i</v>
      </c>
      <c r="G90" t="str">
        <f t="shared" si="28"/>
        <v>0.852484929180822+0.522751801067746i</v>
      </c>
      <c r="H90" t="str">
        <f t="shared" si="29"/>
        <v>0.634680249205121-0.772774858072473i</v>
      </c>
      <c r="M90">
        <f>'Input-Output'!M$14</f>
        <v>6.5150198641639427</v>
      </c>
      <c r="N90" t="str">
        <f t="shared" si="30"/>
        <v>-2.07804664124113+15.0156082169486i</v>
      </c>
      <c r="O90" t="str">
        <f t="shared" si="31"/>
        <v>-11.2091180758716-3.16309545640086i</v>
      </c>
      <c r="P90" t="str">
        <f t="shared" si="32"/>
        <v>1.1835509982943-2.70418150371071i</v>
      </c>
      <c r="Q90" t="str">
        <f t="shared" si="33"/>
        <v>0</v>
      </c>
      <c r="R90" t="str">
        <f t="shared" si="34"/>
        <v>0</v>
      </c>
      <c r="S90" t="str">
        <f t="shared" si="35"/>
        <v>-5.58859385465449+9.14833125683703i</v>
      </c>
      <c r="U90">
        <v>1</v>
      </c>
      <c r="V90" t="str">
        <f t="shared" si="36"/>
        <v>-0.137085898418836+0.990559163530731i</v>
      </c>
      <c r="W90" t="str">
        <f t="shared" si="37"/>
        <v>0</v>
      </c>
      <c r="X90" t="str">
        <f t="shared" si="38"/>
        <v>0</v>
      </c>
      <c r="Y90" t="str">
        <f t="shared" si="39"/>
        <v>0</v>
      </c>
      <c r="Z90" t="str">
        <f t="shared" si="40"/>
        <v>0</v>
      </c>
      <c r="AA90" t="str">
        <f t="shared" si="41"/>
        <v>0.862914101581164+0.990559163530731i</v>
      </c>
      <c r="AB90" t="str">
        <f t="shared" si="42"/>
        <v>2.45649416582432+7.78180405027066i</v>
      </c>
      <c r="AC90">
        <f t="shared" si="43"/>
        <v>8.160320941209223</v>
      </c>
      <c r="AD90">
        <f t="shared" si="44"/>
        <v>72.480575550523184</v>
      </c>
    </row>
    <row r="91" spans="1:30" x14ac:dyDescent="0.25">
      <c r="A91">
        <f t="shared" si="45"/>
        <v>4.6099999999999923</v>
      </c>
      <c r="B91">
        <f t="shared" si="24"/>
        <v>40738.027780410564</v>
      </c>
      <c r="C91" s="2" t="str">
        <f>COMPLEX(COS(2*PI()*B91*1/'Input-Output'!C$5),SIN(2*PI()*B91*1/'Input-Output'!C$5))</f>
        <v>0.0350047800973361+0.999387144889475i</v>
      </c>
      <c r="D91" t="str">
        <f t="shared" si="25"/>
        <v>0.0350047800973361-0.999387144889476i</v>
      </c>
      <c r="E91" t="str">
        <f t="shared" si="26"/>
        <v>-0.997549330740675-0.0699666544779214i</v>
      </c>
      <c r="F91" t="str">
        <f t="shared" si="27"/>
        <v>-0.10484277001498+0.994488810181184i</v>
      </c>
      <c r="G91" t="str">
        <f t="shared" si="28"/>
        <v>0.990209334522335+0.139590378697229i</v>
      </c>
      <c r="H91" t="str">
        <f t="shared" si="29"/>
        <v>0.174166890025549-0.984716149161184i</v>
      </c>
      <c r="M91">
        <f>'Input-Output'!M$14</f>
        <v>6.5150198641639427</v>
      </c>
      <c r="N91" t="str">
        <f t="shared" si="30"/>
        <v>-0.530627632365275+15.1494291075221i</v>
      </c>
      <c r="O91" t="str">
        <f t="shared" si="31"/>
        <v>-11.6183239523758-0.814892289070921i</v>
      </c>
      <c r="P91" t="str">
        <f t="shared" si="32"/>
        <v>0.309479636050877-2.93557710262298i</v>
      </c>
      <c r="Q91" t="str">
        <f t="shared" si="33"/>
        <v>0</v>
      </c>
      <c r="R91" t="str">
        <f t="shared" si="34"/>
        <v>0</v>
      </c>
      <c r="S91" t="str">
        <f t="shared" si="35"/>
        <v>-5.32445208452625+11.3989597158282i</v>
      </c>
      <c r="U91">
        <v>1</v>
      </c>
      <c r="V91" t="str">
        <f t="shared" si="36"/>
        <v>-0.0350047800973361+0.999387144889476i</v>
      </c>
      <c r="W91" t="str">
        <f t="shared" si="37"/>
        <v>0</v>
      </c>
      <c r="X91" t="str">
        <f t="shared" si="38"/>
        <v>0</v>
      </c>
      <c r="Y91" t="str">
        <f t="shared" si="39"/>
        <v>0</v>
      </c>
      <c r="Z91" t="str">
        <f t="shared" si="40"/>
        <v>0</v>
      </c>
      <c r="AA91" t="str">
        <f t="shared" si="41"/>
        <v>0.964995219902664+0.999387144889476i</v>
      </c>
      <c r="AB91" t="str">
        <f t="shared" si="42"/>
        <v>3.24038029720701+8.45658624409507i</v>
      </c>
      <c r="AC91">
        <f t="shared" si="43"/>
        <v>9.0561534535555079</v>
      </c>
      <c r="AD91">
        <f t="shared" si="44"/>
        <v>69.034251950700266</v>
      </c>
    </row>
    <row r="92" spans="1:30" x14ac:dyDescent="0.25">
      <c r="A92">
        <f t="shared" si="45"/>
        <v>4.6399999999999926</v>
      </c>
      <c r="B92">
        <f t="shared" si="24"/>
        <v>43651.5832240159</v>
      </c>
      <c r="C92" s="2" t="str">
        <f>COMPLEX(COS(2*PI()*B92*1/'Input-Output'!C$5),SIN(2*PI()*B92*1/'Input-Output'!C$5))</f>
        <v>-0.0747564944948225+0.997201818355164i</v>
      </c>
      <c r="D92" t="str">
        <f t="shared" si="25"/>
        <v>-0.0747564944948223-0.997201818355164i</v>
      </c>
      <c r="E92" t="str">
        <f t="shared" si="26"/>
        <v>-0.988822933061691+0.149094624488189i</v>
      </c>
      <c r="F92" t="str">
        <f t="shared" si="27"/>
        <v>0.222598366798383+0.974910235405646i</v>
      </c>
      <c r="G92" t="str">
        <f t="shared" si="28"/>
        <v>0.955541585897452-0.294856367780285i</v>
      </c>
      <c r="H92" t="str">
        <f t="shared" si="29"/>
        <v>-0.365464245409817-0.930825378536186i</v>
      </c>
      <c r="M92">
        <f>'Input-Output'!M$14</f>
        <v>6.5150198641639427</v>
      </c>
      <c r="N92" t="str">
        <f t="shared" si="30"/>
        <v>1.13321270887612+15.1163023562149i</v>
      </c>
      <c r="O92" t="str">
        <f t="shared" si="31"/>
        <v>-11.5166887629697+1.73648519775501i</v>
      </c>
      <c r="P92" t="str">
        <f t="shared" si="32"/>
        <v>-0.657075938879145-2.87778417903786i</v>
      </c>
      <c r="Q92" t="str">
        <f t="shared" si="33"/>
        <v>0</v>
      </c>
      <c r="R92" t="str">
        <f t="shared" si="34"/>
        <v>0</v>
      </c>
      <c r="S92" t="str">
        <f t="shared" si="35"/>
        <v>-4.52553212880878+13.9750033749321i</v>
      </c>
      <c r="U92">
        <v>1</v>
      </c>
      <c r="V92" t="str">
        <f t="shared" si="36"/>
        <v>0.0747564944948223+0.997201818355164i</v>
      </c>
      <c r="W92" t="str">
        <f t="shared" si="37"/>
        <v>0</v>
      </c>
      <c r="X92" t="str">
        <f t="shared" si="38"/>
        <v>0</v>
      </c>
      <c r="Y92" t="str">
        <f t="shared" si="39"/>
        <v>0</v>
      </c>
      <c r="Z92" t="str">
        <f t="shared" si="40"/>
        <v>0</v>
      </c>
      <c r="AA92" t="str">
        <f t="shared" si="41"/>
        <v>1.07475649449482+0.997201818355164i</v>
      </c>
      <c r="AB92" t="str">
        <f t="shared" si="42"/>
        <v>4.22051589219932+9.08698603158907i</v>
      </c>
      <c r="AC92">
        <f t="shared" si="43"/>
        <v>10.019284881397571</v>
      </c>
      <c r="AD92">
        <f t="shared" si="44"/>
        <v>65.087149718709128</v>
      </c>
    </row>
    <row r="93" spans="1:30" x14ac:dyDescent="0.25">
      <c r="A93">
        <f t="shared" si="45"/>
        <v>4.6699999999999928</v>
      </c>
      <c r="B93">
        <f t="shared" si="24"/>
        <v>46773.514128719064</v>
      </c>
      <c r="C93" s="2" t="str">
        <f>COMPLEX(COS(2*PI()*B93*1/'Input-Output'!C$5),SIN(2*PI()*B93*1/'Input-Output'!C$5))</f>
        <v>-0.191333028762608+0.981525176500596i</v>
      </c>
      <c r="D93" t="str">
        <f t="shared" si="25"/>
        <v>-0.191333028762608-0.981525176500597i</v>
      </c>
      <c r="E93" t="str">
        <f t="shared" si="26"/>
        <v>-0.926783344209055+0.375596369653225i</v>
      </c>
      <c r="F93" t="str">
        <f t="shared" si="27"/>
        <v>0.545981557271123+0.837797194504614i</v>
      </c>
      <c r="G93" t="str">
        <f t="shared" si="28"/>
        <v>0.717854734206637-0.696192919079993i</v>
      </c>
      <c r="H93" t="str">
        <f t="shared" si="29"/>
        <v>-0.820680198285789-0.571387794883301i</v>
      </c>
      <c r="M93">
        <f>'Input-Output'!M$14</f>
        <v>6.5150198641639427</v>
      </c>
      <c r="N93" t="str">
        <f t="shared" si="30"/>
        <v>2.90036365785672+14.8786645442477i</v>
      </c>
      <c r="O93" t="str">
        <f t="shared" si="31"/>
        <v>-10.7941219495301+4.37452080162026i</v>
      </c>
      <c r="P93" t="str">
        <f t="shared" si="32"/>
        <v>-1.61165308404782-2.47304769611379i</v>
      </c>
      <c r="Q93" t="str">
        <f t="shared" si="33"/>
        <v>0</v>
      </c>
      <c r="R93" t="str">
        <f t="shared" si="34"/>
        <v>0</v>
      </c>
      <c r="S93" t="str">
        <f t="shared" si="35"/>
        <v>-2.99039151155726+16.7801376497542i</v>
      </c>
      <c r="U93">
        <v>1</v>
      </c>
      <c r="V93" t="str">
        <f t="shared" si="36"/>
        <v>0.191333028762608+0.981525176500597i</v>
      </c>
      <c r="W93" t="str">
        <f t="shared" si="37"/>
        <v>0</v>
      </c>
      <c r="X93" t="str">
        <f t="shared" si="38"/>
        <v>0</v>
      </c>
      <c r="Y93" t="str">
        <f t="shared" si="39"/>
        <v>0</v>
      </c>
      <c r="Z93" t="str">
        <f t="shared" si="40"/>
        <v>0</v>
      </c>
      <c r="AA93" t="str">
        <f t="shared" si="41"/>
        <v>1.19133302876261+0.981525176500597i</v>
      </c>
      <c r="AB93" t="str">
        <f t="shared" si="42"/>
        <v>5.41728260700384+9.62194290430043i</v>
      </c>
      <c r="AC93">
        <f t="shared" si="43"/>
        <v>11.042134580676136</v>
      </c>
      <c r="AD93">
        <f t="shared" si="44"/>
        <v>60.619906760885854</v>
      </c>
    </row>
    <row r="94" spans="1:30" x14ac:dyDescent="0.25">
      <c r="A94">
        <f t="shared" si="45"/>
        <v>4.6999999999999931</v>
      </c>
      <c r="B94">
        <f t="shared" si="24"/>
        <v>50118.723362726494</v>
      </c>
      <c r="C94" s="2" t="str">
        <f>COMPLEX(COS(2*PI()*B94*1/'Input-Output'!C$5),SIN(2*PI()*B94*1/'Input-Output'!C$5))</f>
        <v>-0.313267002118153+0.94966509116841i</v>
      </c>
      <c r="D94" t="str">
        <f t="shared" si="25"/>
        <v>-0.313267002118153-0.949665091168411i</v>
      </c>
      <c r="E94" t="str">
        <f t="shared" si="26"/>
        <v>-0.803727570767811+0.594997472253181i</v>
      </c>
      <c r="F94" t="str">
        <f t="shared" si="27"/>
        <v>0.816829655346429+0.576878942367145i</v>
      </c>
      <c r="G94" t="str">
        <f t="shared" si="28"/>
        <v>0.291956016024651-0.956431745974074i</v>
      </c>
      <c r="H94" t="str">
        <f t="shared" si="29"/>
        <v>-0.999750027127233+0.0223580692167125i</v>
      </c>
      <c r="M94">
        <f>'Input-Output'!M$14</f>
        <v>6.5150198641639427</v>
      </c>
      <c r="N94" t="str">
        <f t="shared" si="30"/>
        <v>4.74872652163221+14.395706456816i</v>
      </c>
      <c r="O94" t="str">
        <f t="shared" si="31"/>
        <v>-9.3609077755614+6.92985616896701i</v>
      </c>
      <c r="P94" t="str">
        <f t="shared" si="32"/>
        <v>-2.41115476456848-1.70285738447859i</v>
      </c>
      <c r="Q94" t="str">
        <f t="shared" si="33"/>
        <v>0</v>
      </c>
      <c r="R94" t="str">
        <f t="shared" si="34"/>
        <v>0</v>
      </c>
      <c r="S94" t="str">
        <f t="shared" si="35"/>
        <v>-0.508316154333726+19.6227052413044i</v>
      </c>
      <c r="U94">
        <v>1</v>
      </c>
      <c r="V94" t="str">
        <f t="shared" si="36"/>
        <v>0.313267002118153+0.949665091168411i</v>
      </c>
      <c r="W94" t="str">
        <f t="shared" si="37"/>
        <v>0</v>
      </c>
      <c r="X94" t="str">
        <f t="shared" si="38"/>
        <v>0</v>
      </c>
      <c r="Y94" t="str">
        <f t="shared" si="39"/>
        <v>0</v>
      </c>
      <c r="Z94" t="str">
        <f t="shared" si="40"/>
        <v>0</v>
      </c>
      <c r="AA94" t="str">
        <f t="shared" si="41"/>
        <v>1.31326700211815+0.949665091168411i</v>
      </c>
      <c r="AB94" t="str">
        <f t="shared" si="42"/>
        <v>6.84074270534655+9.99514240074609i</v>
      </c>
      <c r="AC94">
        <f t="shared" si="43"/>
        <v>12.111921085110502</v>
      </c>
      <c r="AD94">
        <f t="shared" si="44"/>
        <v>55.611999014741073</v>
      </c>
    </row>
    <row r="95" spans="1:30" x14ac:dyDescent="0.25">
      <c r="A95">
        <f t="shared" si="45"/>
        <v>4.7299999999999933</v>
      </c>
      <c r="B95">
        <f t="shared" si="24"/>
        <v>53703.17963702447</v>
      </c>
      <c r="C95" s="2" t="str">
        <f>COMPLEX(COS(2*PI()*B95*1/'Input-Output'!C$5),SIN(2*PI()*B95*1/'Input-Output'!C$5))</f>
        <v>-0.438349750005607+0.898804481892487i</v>
      </c>
      <c r="D95" t="str">
        <f t="shared" si="25"/>
        <v>-0.438349750005607-0.898804481892487i</v>
      </c>
      <c r="E95" t="str">
        <f t="shared" si="26"/>
        <v>-0.615698993340044+0.787981439882981i</v>
      </c>
      <c r="F95" t="str">
        <f t="shared" si="27"/>
        <v>0.978132749624231+0.207981547528961i</v>
      </c>
      <c r="G95" t="str">
        <f t="shared" si="28"/>
        <v>-0.241829499200113-0.97031875861318i</v>
      </c>
      <c r="H95" t="str">
        <f t="shared" si="29"/>
        <v>-0.76612094858753+0.642696422998715i</v>
      </c>
      <c r="M95">
        <f>'Input-Output'!M$14</f>
        <v>6.5150198641639427</v>
      </c>
      <c r="N95" t="str">
        <f t="shared" si="30"/>
        <v>6.64482077438008+13.6247247621534i</v>
      </c>
      <c r="O95" t="str">
        <f t="shared" si="31"/>
        <v>-7.17096402286685+9.17751469014815i</v>
      </c>
      <c r="P95" t="str">
        <f t="shared" si="32"/>
        <v>-2.8872965424311-0.613929349876624i</v>
      </c>
      <c r="Q95" t="str">
        <f t="shared" si="33"/>
        <v>0</v>
      </c>
      <c r="R95" t="str">
        <f t="shared" si="34"/>
        <v>0</v>
      </c>
      <c r="S95" t="str">
        <f t="shared" si="35"/>
        <v>3.10158007324607+22.1883101024249i</v>
      </c>
      <c r="U95">
        <v>1</v>
      </c>
      <c r="V95" t="str">
        <f t="shared" si="36"/>
        <v>0.438349750005607+0.898804481892487i</v>
      </c>
      <c r="W95" t="str">
        <f t="shared" si="37"/>
        <v>0</v>
      </c>
      <c r="X95" t="str">
        <f t="shared" si="38"/>
        <v>0</v>
      </c>
      <c r="Y95" t="str">
        <f t="shared" si="39"/>
        <v>0</v>
      </c>
      <c r="Z95" t="str">
        <f t="shared" si="40"/>
        <v>0</v>
      </c>
      <c r="AA95" t="str">
        <f t="shared" si="41"/>
        <v>1.43834975000561+0.898804481892487i</v>
      </c>
      <c r="AB95" t="str">
        <f t="shared" si="42"/>
        <v>8.48337113019991+10.1250882193202i</v>
      </c>
      <c r="AC95">
        <f t="shared" si="43"/>
        <v>13.209276936370362</v>
      </c>
      <c r="AD95">
        <f t="shared" si="44"/>
        <v>50.04182231823161</v>
      </c>
    </row>
    <row r="96" spans="1:30" x14ac:dyDescent="0.25">
      <c r="A96">
        <f t="shared" si="45"/>
        <v>4.7599999999999936</v>
      </c>
      <c r="B96">
        <f t="shared" si="24"/>
        <v>57543.993733714917</v>
      </c>
      <c r="C96" s="2" t="str">
        <f>COMPLEX(COS(2*PI()*B96*1/'Input-Output'!C$5),SIN(2*PI()*B96*1/'Input-Output'!C$5))</f>
        <v>-0.563450753296716+0.826149652671575i</v>
      </c>
      <c r="D96" t="str">
        <f t="shared" si="25"/>
        <v>-0.563450753296715-0.826149652671575i</v>
      </c>
      <c r="E96" t="str">
        <f t="shared" si="26"/>
        <v>-0.365046497218728+0.930989288267237i</v>
      </c>
      <c r="F96" t="str">
        <f t="shared" si="27"/>
        <v>0.974822200989153-0.222983578899121i</v>
      </c>
      <c r="G96" t="str">
        <f t="shared" si="28"/>
        <v>-0.733482109736673-0.679708757260222i</v>
      </c>
      <c r="H96" t="str">
        <f t="shared" si="29"/>
        <v>-0.148260106467566+0.988948401500413i</v>
      </c>
      <c r="M96">
        <f>'Input-Output'!M$14</f>
        <v>6.5150198641639427</v>
      </c>
      <c r="N96" t="str">
        <f t="shared" si="30"/>
        <v>8.54119175566595+12.5233706070296i</v>
      </c>
      <c r="O96" t="str">
        <f t="shared" si="31"/>
        <v>-4.25164784504255+10.8431080187777i</v>
      </c>
      <c r="P96" t="str">
        <f t="shared" si="32"/>
        <v>-2.87752431506086+0.65821302540139i</v>
      </c>
      <c r="Q96" t="str">
        <f t="shared" si="33"/>
        <v>0</v>
      </c>
      <c r="R96" t="str">
        <f t="shared" si="34"/>
        <v>0</v>
      </c>
      <c r="S96" t="str">
        <f t="shared" si="35"/>
        <v>7.92703945972648+24.0246916512087i</v>
      </c>
      <c r="U96">
        <v>1</v>
      </c>
      <c r="V96" t="str">
        <f t="shared" si="36"/>
        <v>0.563450753296715+0.826149652671575i</v>
      </c>
      <c r="W96" t="str">
        <f t="shared" si="37"/>
        <v>0</v>
      </c>
      <c r="X96" t="str">
        <f t="shared" si="38"/>
        <v>0</v>
      </c>
      <c r="Y96" t="str">
        <f t="shared" si="39"/>
        <v>0</v>
      </c>
      <c r="Z96" t="str">
        <f t="shared" si="40"/>
        <v>0</v>
      </c>
      <c r="AA96" t="str">
        <f t="shared" si="41"/>
        <v>1.56345075329672+0.826149652671575i</v>
      </c>
      <c r="AB96" t="str">
        <f t="shared" si="42"/>
        <v>10.3110144051307+9.91796553170709i</v>
      </c>
      <c r="AC96">
        <f t="shared" si="43"/>
        <v>14.306748699510406</v>
      </c>
      <c r="AD96">
        <f t="shared" si="44"/>
        <v>43.886883651781943</v>
      </c>
    </row>
    <row r="97" spans="1:30" x14ac:dyDescent="0.25">
      <c r="A97">
        <f t="shared" si="45"/>
        <v>4.7899999999999938</v>
      </c>
      <c r="B97">
        <f t="shared" si="24"/>
        <v>61659.500186147365</v>
      </c>
      <c r="C97" s="2" t="str">
        <f>COMPLEX(COS(2*PI()*B97*1/'Input-Output'!C$5),SIN(2*PI()*B97*1/'Input-Output'!C$5))</f>
        <v>-0.684346745682162+0.729156726413626i</v>
      </c>
      <c r="D97" t="str">
        <f t="shared" si="25"/>
        <v>-0.684346745682161-0.729156726413625i</v>
      </c>
      <c r="E97" t="str">
        <f t="shared" si="26"/>
        <v>-0.0633390633484701+0.997992065626845i</v>
      </c>
      <c r="F97" t="str">
        <f t="shared" si="27"/>
        <v>0.771038509436324-0.636788518243073i</v>
      </c>
      <c r="G97" t="str">
        <f t="shared" si="28"/>
        <v>-0.991976326108274-0.126423765332018i</v>
      </c>
      <c r="H97" t="str">
        <f t="shared" si="29"/>
        <v>0.586673031695565+0.809823903006776i</v>
      </c>
      <c r="M97">
        <f>'Input-Output'!M$14</f>
        <v>6.5150198641639427</v>
      </c>
      <c r="N97" t="str">
        <f t="shared" si="30"/>
        <v>10.3738201573745+11.0530820729115i</v>
      </c>
      <c r="O97" t="str">
        <f t="shared" si="31"/>
        <v>-0.73770161950405+11.623480426521i</v>
      </c>
      <c r="P97" t="str">
        <f t="shared" si="32"/>
        <v>-2.27598638654311+1.87970118339191i</v>
      </c>
      <c r="Q97" t="str">
        <f t="shared" si="33"/>
        <v>0</v>
      </c>
      <c r="R97" t="str">
        <f t="shared" si="34"/>
        <v>0</v>
      </c>
      <c r="S97" t="str">
        <f t="shared" si="35"/>
        <v>13.8751520154913+24.5562636828244i</v>
      </c>
      <c r="U97">
        <v>1</v>
      </c>
      <c r="V97" t="str">
        <f t="shared" si="36"/>
        <v>0.684346745682161+0.729156726413625i</v>
      </c>
      <c r="W97" t="str">
        <f t="shared" si="37"/>
        <v>0</v>
      </c>
      <c r="X97" t="str">
        <f t="shared" si="38"/>
        <v>0</v>
      </c>
      <c r="Y97" t="str">
        <f t="shared" si="39"/>
        <v>0</v>
      </c>
      <c r="Z97" t="str">
        <f t="shared" si="40"/>
        <v>0</v>
      </c>
      <c r="AA97" t="str">
        <f t="shared" si="41"/>
        <v>1.68434674568216+0.729156726413625i</v>
      </c>
      <c r="AB97" t="str">
        <f t="shared" si="42"/>
        <v>12.2528012978525+9.27484274786823i</v>
      </c>
      <c r="AC97">
        <f t="shared" si="43"/>
        <v>15.367297994193377</v>
      </c>
      <c r="AD97">
        <f t="shared" si="44"/>
        <v>37.124152359827079</v>
      </c>
    </row>
    <row r="98" spans="1:30" x14ac:dyDescent="0.25">
      <c r="A98">
        <f t="shared" si="45"/>
        <v>4.8199999999999941</v>
      </c>
      <c r="B98">
        <f t="shared" si="24"/>
        <v>66069.344800758787</v>
      </c>
      <c r="C98" s="2" t="str">
        <f>COMPLEX(COS(2*PI()*B98*1/'Input-Output'!C$5),SIN(2*PI()*B98*1/'Input-Output'!C$5))</f>
        <v>-0.795573939735243+0.605856506455237i</v>
      </c>
      <c r="D98" t="str">
        <f t="shared" si="25"/>
        <v>-0.795573939735242-0.605856506455237i</v>
      </c>
      <c r="E98" t="str">
        <f t="shared" si="26"/>
        <v>0.26587578717171+0.964007295509646i</v>
      </c>
      <c r="F98" t="str">
        <f t="shared" si="27"/>
        <v>0.372526244774429-0.928021657589013i</v>
      </c>
      <c r="G98" t="str">
        <f t="shared" si="28"/>
        <v>-0.858620131591645+0.512612397065798i</v>
      </c>
      <c r="H98" t="str">
        <f t="shared" si="29"/>
        <v>0.993665356878286+0.112379529007488i</v>
      </c>
      <c r="M98">
        <f>'Input-Output'!M$14</f>
        <v>6.5150198641639427</v>
      </c>
      <c r="N98" t="str">
        <f t="shared" si="30"/>
        <v>12.0598819601027+9.18400866051733i</v>
      </c>
      <c r="O98" t="str">
        <f t="shared" si="31"/>
        <v>3.09661981744828+11.2276643435455i</v>
      </c>
      <c r="P98" t="str">
        <f t="shared" si="32"/>
        <v>-1.09963983816641+2.73937635181657i</v>
      </c>
      <c r="Q98" t="str">
        <f t="shared" si="33"/>
        <v>0</v>
      </c>
      <c r="R98" t="str">
        <f t="shared" si="34"/>
        <v>0</v>
      </c>
      <c r="S98" t="str">
        <f t="shared" si="35"/>
        <v>20.5718818035485+23.1510493558794i</v>
      </c>
      <c r="U98">
        <v>1</v>
      </c>
      <c r="V98" t="str">
        <f t="shared" si="36"/>
        <v>0.795573939735242+0.605856506455237i</v>
      </c>
      <c r="W98" t="str">
        <f t="shared" si="37"/>
        <v>0</v>
      </c>
      <c r="X98" t="str">
        <f t="shared" si="38"/>
        <v>0</v>
      </c>
      <c r="Y98" t="str">
        <f t="shared" si="39"/>
        <v>0</v>
      </c>
      <c r="Z98" t="str">
        <f t="shared" si="40"/>
        <v>0</v>
      </c>
      <c r="AA98" t="str">
        <f t="shared" si="41"/>
        <v>1.79557393973524+0.605856506455237i</v>
      </c>
      <c r="AB98" t="str">
        <f t="shared" si="42"/>
        <v>14.1917154213115+8.10487716939274i</v>
      </c>
      <c r="AC98">
        <f t="shared" si="43"/>
        <v>16.343005247824962</v>
      </c>
      <c r="AD98">
        <f t="shared" si="44"/>
        <v>29.730652530987165</v>
      </c>
    </row>
    <row r="99" spans="1:30" x14ac:dyDescent="0.25">
      <c r="A99">
        <f t="shared" si="45"/>
        <v>4.8499999999999943</v>
      </c>
      <c r="B99">
        <f t="shared" si="24"/>
        <v>70794.578438412907</v>
      </c>
      <c r="C99" s="2" t="str">
        <f>COMPLEX(COS(2*PI()*B99*1/'Input-Output'!C$5),SIN(2*PI()*B99*1/'Input-Output'!C$5))</f>
        <v>-0.8903398516745+0.455296550086017i</v>
      </c>
      <c r="D99" t="str">
        <f t="shared" si="25"/>
        <v>-0.8903398516745-0.455296550086017i</v>
      </c>
      <c r="E99" t="str">
        <f t="shared" si="26"/>
        <v>0.585410102959542+0.810737325742993i</v>
      </c>
      <c r="F99" t="str">
        <f t="shared" si="27"/>
        <v>-0.152088036801004-0.988366950611977i</v>
      </c>
      <c r="G99" t="str">
        <f t="shared" si="28"/>
        <v>-0.314590022705798+0.949227642672698i</v>
      </c>
      <c r="H99" t="str">
        <f t="shared" si="29"/>
        <v>0.712272105109319-0.701903446553115i</v>
      </c>
      <c r="M99">
        <f>'Input-Output'!M$14</f>
        <v>6.5150198641639427</v>
      </c>
      <c r="N99" t="str">
        <f t="shared" si="30"/>
        <v>13.4964118094958+6.9017125582402i</v>
      </c>
      <c r="O99" t="str">
        <f t="shared" si="31"/>
        <v>6.81819335804431+9.44254945644747i</v>
      </c>
      <c r="P99" t="str">
        <f t="shared" si="32"/>
        <v>0.448940353923709+2.91750632033478i</v>
      </c>
      <c r="Q99" t="str">
        <f t="shared" si="33"/>
        <v>0</v>
      </c>
      <c r="R99" t="str">
        <f t="shared" si="34"/>
        <v>0</v>
      </c>
      <c r="S99" t="str">
        <f t="shared" si="35"/>
        <v>27.2785653856278+19.2617683350224i</v>
      </c>
      <c r="U99">
        <v>1</v>
      </c>
      <c r="V99" t="str">
        <f t="shared" si="36"/>
        <v>0.8903398516745+0.455296550086017i</v>
      </c>
      <c r="W99" t="str">
        <f t="shared" si="37"/>
        <v>0</v>
      </c>
      <c r="X99" t="str">
        <f t="shared" si="38"/>
        <v>0</v>
      </c>
      <c r="Y99" t="str">
        <f t="shared" si="39"/>
        <v>0</v>
      </c>
      <c r="Z99" t="str">
        <f t="shared" si="40"/>
        <v>0</v>
      </c>
      <c r="AA99" t="str">
        <f t="shared" si="41"/>
        <v>1.8903398516745+0.455296550086017i</v>
      </c>
      <c r="AB99" t="str">
        <f t="shared" si="42"/>
        <v>15.9589229055839+6.34580378887705i</v>
      </c>
      <c r="AC99">
        <f t="shared" si="43"/>
        <v>17.174296085525508</v>
      </c>
      <c r="AD99">
        <f t="shared" si="44"/>
        <v>21.684430251539546</v>
      </c>
    </row>
    <row r="100" spans="1:30" x14ac:dyDescent="0.25">
      <c r="A100">
        <f t="shared" si="45"/>
        <v>4.8799999999999946</v>
      </c>
      <c r="B100">
        <f t="shared" si="24"/>
        <v>75857.757502917535</v>
      </c>
      <c r="C100" s="2" t="str">
        <f>COMPLEX(COS(2*PI()*B100*1/'Input-Output'!C$5),SIN(2*PI()*B100*1/'Input-Output'!C$5))</f>
        <v>-0.960548574410291+0.278112272649657i</v>
      </c>
      <c r="D100" t="str">
        <f t="shared" si="25"/>
        <v>-0.960548574410292-0.278112272649657i</v>
      </c>
      <c r="E100" t="str">
        <f t="shared" si="26"/>
        <v>0.845307127603286+0.534280694039269i</v>
      </c>
      <c r="F100" t="str">
        <f t="shared" si="27"/>
        <v>-0.663368538306097-0.748292845339065i</v>
      </c>
      <c r="G100" t="str">
        <f t="shared" si="28"/>
        <v>0.429088279953835+0.90326255762445i</v>
      </c>
      <c r="H100" t="str">
        <f t="shared" si="29"/>
        <v>-0.160951732905543-0.986962278749652i</v>
      </c>
      <c r="M100">
        <f>'Input-Output'!M$14</f>
        <v>6.5150198641639427</v>
      </c>
      <c r="N100" t="str">
        <f t="shared" si="30"/>
        <v>14.5606861232635+4.21582584885439i</v>
      </c>
      <c r="O100" t="str">
        <f t="shared" si="31"/>
        <v>9.84517932607418+6.2226959545343i</v>
      </c>
      <c r="P100" t="str">
        <f t="shared" si="32"/>
        <v>1.95816129021811+2.20884470528507i</v>
      </c>
      <c r="Q100" t="str">
        <f t="shared" si="33"/>
        <v>0</v>
      </c>
      <c r="R100" t="str">
        <f t="shared" si="34"/>
        <v>0</v>
      </c>
      <c r="S100" t="str">
        <f t="shared" si="35"/>
        <v>32.8790466037197+12.6473665086738i</v>
      </c>
      <c r="U100">
        <v>1</v>
      </c>
      <c r="V100" t="str">
        <f t="shared" si="36"/>
        <v>0.960548574410292+0.278112272649657i</v>
      </c>
      <c r="W100" t="str">
        <f t="shared" si="37"/>
        <v>0</v>
      </c>
      <c r="X100" t="str">
        <f t="shared" si="38"/>
        <v>0</v>
      </c>
      <c r="Y100" t="str">
        <f t="shared" si="39"/>
        <v>0</v>
      </c>
      <c r="Z100" t="str">
        <f t="shared" si="40"/>
        <v>0</v>
      </c>
      <c r="AA100" t="str">
        <f t="shared" si="41"/>
        <v>1.96054857441029+0.278112272649657i</v>
      </c>
      <c r="AB100" t="str">
        <f t="shared" si="42"/>
        <v>17.3365650504476+3.99166595752881i</v>
      </c>
      <c r="AC100">
        <f t="shared" si="43"/>
        <v>17.790162586803291</v>
      </c>
      <c r="AD100">
        <f t="shared" si="44"/>
        <v>12.966122787761886</v>
      </c>
    </row>
    <row r="101" spans="1:30" x14ac:dyDescent="0.25">
      <c r="A101">
        <f t="shared" si="45"/>
        <v>4.9099999999999948</v>
      </c>
      <c r="B101">
        <f t="shared" si="24"/>
        <v>81283.051616408993</v>
      </c>
      <c r="C101" s="2" t="str">
        <f>COMPLEX(COS(2*PI()*B101*1/'Input-Output'!C$5),SIN(2*PI()*B101*1/'Input-Output'!C$5))</f>
        <v>-0.997013847907841+0.0772229698988609i</v>
      </c>
      <c r="D101" t="str">
        <f t="shared" si="25"/>
        <v>-0.997013847907841-0.0772229698988609i</v>
      </c>
      <c r="E101" t="str">
        <f t="shared" si="26"/>
        <v>0.988073225839999+0.153984740731469i</v>
      </c>
      <c r="F101" t="str">
        <f t="shared" si="27"/>
        <v>-0.973231529911061-0.229826867852687i</v>
      </c>
      <c r="G101" t="str">
        <f t="shared" si="28"/>
        <v>0.952577399243725+0.304296399009358i</v>
      </c>
      <c r="H101" t="str">
        <f t="shared" si="29"/>
        <v>-0.926234186588999-0.376948579508953i</v>
      </c>
      <c r="M101">
        <f>'Input-Output'!M$14</f>
        <v>6.5150198641639427</v>
      </c>
      <c r="N101" t="str">
        <f t="shared" si="30"/>
        <v>15.1134529649849+1.17060131695459i</v>
      </c>
      <c r="O101" t="str">
        <f t="shared" si="31"/>
        <v>11.5079570229919+1.79343972915349i</v>
      </c>
      <c r="P101" t="str">
        <f t="shared" si="32"/>
        <v>2.87282890014332+0.678413355614317i</v>
      </c>
      <c r="Q101" t="str">
        <f t="shared" si="33"/>
        <v>0</v>
      </c>
      <c r="R101" t="str">
        <f t="shared" si="34"/>
        <v>0</v>
      </c>
      <c r="S101" t="str">
        <f t="shared" si="35"/>
        <v>36.0092587522841+3.6424544017224i</v>
      </c>
      <c r="U101">
        <v>1</v>
      </c>
      <c r="V101" t="str">
        <f t="shared" si="36"/>
        <v>0.997013847907841+0.0772229698988609i</v>
      </c>
      <c r="W101" t="str">
        <f t="shared" si="37"/>
        <v>0</v>
      </c>
      <c r="X101" t="str">
        <f t="shared" si="38"/>
        <v>0</v>
      </c>
      <c r="Y101" t="str">
        <f t="shared" si="39"/>
        <v>0</v>
      </c>
      <c r="Z101" t="str">
        <f t="shared" si="40"/>
        <v>0</v>
      </c>
      <c r="AA101" t="str">
        <f t="shared" si="41"/>
        <v>1.99701384790784+0.0772229698988609i</v>
      </c>
      <c r="AB101" t="str">
        <f t="shared" si="42"/>
        <v>18.0750548133309+1.12500220782443i</v>
      </c>
      <c r="AC101">
        <f t="shared" si="43"/>
        <v>18.110031376906182</v>
      </c>
      <c r="AD101">
        <f t="shared" si="44"/>
        <v>3.5615292878052562</v>
      </c>
    </row>
    <row r="102" spans="1:30" x14ac:dyDescent="0.25">
      <c r="A102">
        <f t="shared" si="45"/>
        <v>4.9399999999999951</v>
      </c>
      <c r="B102">
        <f t="shared" si="24"/>
        <v>87096.358995607196</v>
      </c>
      <c r="C102" s="2" t="str">
        <f>COMPLEX(COS(2*PI()*B102*1/'Input-Output'!C$5),SIN(2*PI()*B102*1/'Input-Output'!C$5))</f>
        <v>-0.989955276428167-0.141380870955133i</v>
      </c>
      <c r="D102" t="str">
        <f t="shared" si="25"/>
        <v>-0.989955276428166+0.141380870955133i</v>
      </c>
      <c r="E102" t="str">
        <f t="shared" si="26"/>
        <v>0.960022898655935-0.279921478376088i</v>
      </c>
      <c r="F102" t="str">
        <f t="shared" si="27"/>
        <v>-0.910804191604446+0.412838618052829i</v>
      </c>
      <c r="G102" t="str">
        <f t="shared" si="28"/>
        <v>0.843287931887489-0.537462058133332i</v>
      </c>
      <c r="H102" t="str">
        <f t="shared" si="29"/>
        <v>-0.758830483835988+0.65128818260524i</v>
      </c>
      <c r="M102">
        <f>'Input-Output'!M$14</f>
        <v>6.5150198641639427</v>
      </c>
      <c r="N102" t="str">
        <f t="shared" si="30"/>
        <v>15.0064540619287-2.14315292391658i</v>
      </c>
      <c r="O102" t="str">
        <f t="shared" si="31"/>
        <v>11.1812586050274-3.26020810879256i</v>
      </c>
      <c r="P102" t="str">
        <f t="shared" si="32"/>
        <v>2.68855305607705-1.21863572704614i</v>
      </c>
      <c r="Q102" t="str">
        <f t="shared" si="33"/>
        <v>0</v>
      </c>
      <c r="R102" t="str">
        <f t="shared" si="34"/>
        <v>0</v>
      </c>
      <c r="S102" t="str">
        <f t="shared" si="35"/>
        <v>35.3912855871971-6.62199675975528i</v>
      </c>
      <c r="U102">
        <v>1</v>
      </c>
      <c r="V102" t="str">
        <f t="shared" si="36"/>
        <v>0.989955276428166-0.141380870955133i</v>
      </c>
      <c r="W102" t="str">
        <f t="shared" si="37"/>
        <v>0</v>
      </c>
      <c r="X102" t="str">
        <f t="shared" si="38"/>
        <v>0</v>
      </c>
      <c r="Y102" t="str">
        <f t="shared" si="39"/>
        <v>0</v>
      </c>
      <c r="Z102" t="str">
        <f t="shared" si="40"/>
        <v>0</v>
      </c>
      <c r="AA102" t="str">
        <f t="shared" si="41"/>
        <v>1.98995527642817-0.141380870955133i</v>
      </c>
      <c r="AB102" t="str">
        <f t="shared" si="42"/>
        <v>17.9308801580876-2.05377143618447i</v>
      </c>
      <c r="AC102">
        <f t="shared" si="43"/>
        <v>18.048114592826224</v>
      </c>
      <c r="AD102">
        <f t="shared" si="44"/>
        <v>-6.5340834010189361</v>
      </c>
    </row>
    <row r="103" spans="1:30" x14ac:dyDescent="0.25">
      <c r="A103">
        <f t="shared" si="45"/>
        <v>4.9699999999999953</v>
      </c>
      <c r="B103">
        <f t="shared" si="24"/>
        <v>93325.430079698155</v>
      </c>
      <c r="C103" s="2" t="str">
        <f>COMPLEX(COS(2*PI()*B103*1/'Input-Output'!C$5),SIN(2*PI()*B103*1/'Input-Output'!C$5))</f>
        <v>-0.929888714081391-0.367840970290229i</v>
      </c>
      <c r="D103" t="str">
        <f t="shared" si="25"/>
        <v>-0.929888714081391+0.367840970290229i</v>
      </c>
      <c r="E103" t="str">
        <f t="shared" si="26"/>
        <v>0.729386041151885-0.684102333699265i</v>
      </c>
      <c r="F103" t="str">
        <f t="shared" si="27"/>
        <v>-0.426606981669895+0.904437108477146i</v>
      </c>
      <c r="G103" t="str">
        <f t="shared" si="28"/>
        <v>0.0640079940544396-0.997949385839345i</v>
      </c>
      <c r="H103" t="str">
        <f t="shared" si="29"/>
        <v>0.307566359105471+0.951526633755779i</v>
      </c>
      <c r="M103">
        <f>'Input-Output'!M$14</f>
        <v>6.5150198641639427</v>
      </c>
      <c r="N103" t="str">
        <f t="shared" si="30"/>
        <v>14.0959219096408-5.57599798111297i</v>
      </c>
      <c r="O103" t="str">
        <f t="shared" si="31"/>
        <v>8.49506189949665-7.96764860098989i</v>
      </c>
      <c r="P103" t="str">
        <f t="shared" si="32"/>
        <v>1.25927780623403-2.66975841178578i</v>
      </c>
      <c r="Q103" t="str">
        <f t="shared" si="33"/>
        <v>0</v>
      </c>
      <c r="R103" t="str">
        <f t="shared" si="34"/>
        <v>0</v>
      </c>
      <c r="S103" t="str">
        <f t="shared" si="35"/>
        <v>30.3652814795354-16.2134049938886i</v>
      </c>
      <c r="U103">
        <v>1</v>
      </c>
      <c r="V103" t="str">
        <f t="shared" si="36"/>
        <v>0.929888714081391-0.367840970290229i</v>
      </c>
      <c r="W103" t="str">
        <f t="shared" si="37"/>
        <v>0</v>
      </c>
      <c r="X103" t="str">
        <f t="shared" si="38"/>
        <v>0</v>
      </c>
      <c r="Y103" t="str">
        <f t="shared" si="39"/>
        <v>0</v>
      </c>
      <c r="Z103" t="str">
        <f t="shared" si="40"/>
        <v>0</v>
      </c>
      <c r="AA103" t="str">
        <f t="shared" si="41"/>
        <v>1.92988871408139-0.367840970290229i</v>
      </c>
      <c r="AB103" t="str">
        <f t="shared" si="42"/>
        <v>16.7277958000426-5.21285827653161i</v>
      </c>
      <c r="AC103">
        <f t="shared" si="43"/>
        <v>17.521216959421707</v>
      </c>
      <c r="AD103">
        <f t="shared" si="44"/>
        <v>-17.308523679654115</v>
      </c>
    </row>
    <row r="104" spans="1:30" x14ac:dyDescent="0.25">
      <c r="A104">
        <f t="shared" si="45"/>
        <v>4.9999999999999956</v>
      </c>
      <c r="B104">
        <f t="shared" si="24"/>
        <v>99999.999999999127</v>
      </c>
      <c r="C104" s="2" t="str">
        <f>COMPLEX(COS(2*PI()*B104*1/'Input-Output'!C$5),SIN(2*PI()*B104*1/'Input-Output'!C$5))</f>
        <v>-0.809021426139501-0.587779152443508i</v>
      </c>
      <c r="D104" t="str">
        <f t="shared" si="25"/>
        <v>-0.8090214261395+0.587779152443507i</v>
      </c>
      <c r="E104" t="str">
        <f t="shared" si="26"/>
        <v>0.309031335905583-0.951051856329826i</v>
      </c>
      <c r="F104" t="str">
        <f t="shared" si="27"/>
        <v>0.30899548194724+0.951063505837644i</v>
      </c>
      <c r="G104" t="str">
        <f t="shared" si="28"/>
        <v>-0.808999266856819-0.587809651354182i</v>
      </c>
      <c r="H104" t="str">
        <f t="shared" si="29"/>
        <v>0.999999999289389+0.0000376990366030176i</v>
      </c>
      <c r="M104">
        <f>'Input-Output'!M$14</f>
        <v>6.5150198641639427</v>
      </c>
      <c r="N104" t="str">
        <f t="shared" si="30"/>
        <v>12.2637286305321-8.90997912706503i</v>
      </c>
      <c r="O104" t="str">
        <f t="shared" si="31"/>
        <v>3.59924673531749-11.0767740720592i</v>
      </c>
      <c r="P104" t="str">
        <f t="shared" si="32"/>
        <v>-0.912106855634718-2.80739232286452i</v>
      </c>
      <c r="Q104" t="str">
        <f t="shared" si="33"/>
        <v>0</v>
      </c>
      <c r="R104" t="str">
        <f t="shared" si="34"/>
        <v>0</v>
      </c>
      <c r="S104" t="str">
        <f t="shared" si="35"/>
        <v>21.4658883743788-22.7941455219887i</v>
      </c>
      <c r="U104">
        <v>1</v>
      </c>
      <c r="V104" t="str">
        <f t="shared" si="36"/>
        <v>0.8090214261395-0.587779152443507i</v>
      </c>
      <c r="W104" t="str">
        <f t="shared" si="37"/>
        <v>0</v>
      </c>
      <c r="X104" t="str">
        <f t="shared" si="38"/>
        <v>0</v>
      </c>
      <c r="Y104" t="str">
        <f t="shared" si="39"/>
        <v>0</v>
      </c>
      <c r="Z104" t="str">
        <f t="shared" si="40"/>
        <v>0</v>
      </c>
      <c r="AA104" t="str">
        <f t="shared" si="41"/>
        <v>1.8090214261395-0.587779152443507i</v>
      </c>
      <c r="AB104" t="str">
        <f t="shared" si="42"/>
        <v>14.4360301048007-7.90977252982331i</v>
      </c>
      <c r="AC104">
        <f t="shared" si="43"/>
        <v>16.460967974583376</v>
      </c>
      <c r="AD104">
        <f t="shared" si="44"/>
        <v>-28.719163943322346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07"/>
  <sheetViews>
    <sheetView workbookViewId="0">
      <selection activeCell="B7" sqref="B7"/>
    </sheetView>
  </sheetViews>
  <sheetFormatPr defaultRowHeight="15" x14ac:dyDescent="0.25"/>
  <cols>
    <col min="3" max="3" width="9.140625" customWidth="1"/>
    <col min="5" max="5" width="9.140625" customWidth="1"/>
    <col min="7" max="7" width="12" bestFit="1" customWidth="1"/>
    <col min="15" max="15" width="10.5703125" customWidth="1"/>
  </cols>
  <sheetData>
    <row r="2" spans="2:22" x14ac:dyDescent="0.25">
      <c r="B2" s="6"/>
      <c r="C2" s="6"/>
      <c r="D2" s="6"/>
      <c r="E2" s="4"/>
      <c r="F2" s="3" t="s">
        <v>67</v>
      </c>
      <c r="J2" s="6"/>
      <c r="K2" s="6"/>
      <c r="L2" s="6"/>
      <c r="M2" s="6"/>
      <c r="N2" s="6"/>
      <c r="O2" s="6"/>
    </row>
    <row r="3" spans="2:22" x14ac:dyDescent="0.25">
      <c r="B3" s="7"/>
      <c r="C3" s="7"/>
      <c r="D3" s="7"/>
      <c r="J3" s="6"/>
      <c r="K3" s="6"/>
      <c r="L3" s="6"/>
      <c r="M3" s="6"/>
      <c r="N3" s="6"/>
      <c r="O3" s="6"/>
    </row>
    <row r="4" spans="2:22" x14ac:dyDescent="0.25">
      <c r="J4" s="6"/>
      <c r="K4" s="6"/>
      <c r="L4" s="6"/>
      <c r="M4" s="6"/>
      <c r="N4" s="6"/>
      <c r="O4" s="6"/>
    </row>
    <row r="5" spans="2:22" x14ac:dyDescent="0.25">
      <c r="J5" s="6"/>
      <c r="K5" s="6"/>
      <c r="L5" s="6"/>
      <c r="M5" s="6"/>
      <c r="N5" s="6"/>
      <c r="O5" s="6"/>
      <c r="R5" s="3"/>
      <c r="S5" s="3"/>
      <c r="T5" s="3"/>
      <c r="U5" s="3"/>
      <c r="V5" s="3"/>
    </row>
    <row r="6" spans="2:22" x14ac:dyDescent="0.25">
      <c r="B6" t="str">
        <f>'Comp Graph Math'!B3</f>
        <v>Fr</v>
      </c>
      <c r="C6" t="s">
        <v>68</v>
      </c>
      <c r="D6" t="s">
        <v>46</v>
      </c>
      <c r="E6" t="s">
        <v>69</v>
      </c>
      <c r="F6" t="s">
        <v>47</v>
      </c>
      <c r="G6" t="s">
        <v>39</v>
      </c>
      <c r="J6" s="6"/>
      <c r="K6" s="6"/>
      <c r="L6" s="6"/>
      <c r="M6" s="6"/>
      <c r="N6" s="6"/>
      <c r="O6" s="6"/>
    </row>
    <row r="7" spans="2:22" x14ac:dyDescent="0.25">
      <c r="B7">
        <f>'Comp Graph Math'!B4</f>
        <v>100</v>
      </c>
      <c r="C7" s="2" t="str">
        <f>'Comp Graph Math'!AB4</f>
        <v>0.746160769091205-13.6030569316829i</v>
      </c>
      <c r="D7" t="str">
        <f>'VM Plant'!L7</f>
        <v>1.8186140261672-0.0114284003569692i</v>
      </c>
      <c r="E7" t="str">
        <f t="shared" ref="E7:E38" si="0">IMPRODUCT(C7,D7,-1)</f>
        <v>-1.20151725975105+24.7472375587093i</v>
      </c>
      <c r="F7">
        <f>IMABS(E7)</f>
        <v>24.776388165200188</v>
      </c>
      <c r="G7">
        <f>IMARGUMENT(E7)*180/PI()</f>
        <v>92.779617385443686</v>
      </c>
      <c r="J7" s="6"/>
      <c r="K7" s="6"/>
      <c r="L7" s="6"/>
      <c r="M7" s="6"/>
      <c r="N7" s="6"/>
      <c r="O7" s="6"/>
    </row>
    <row r="8" spans="2:22" x14ac:dyDescent="0.25">
      <c r="B8">
        <f>'Comp Graph Math'!B5</f>
        <v>107.15193052376065</v>
      </c>
      <c r="C8" s="2" t="str">
        <f>'Comp Graph Math'!AB5</f>
        <v>0.746157492523795-12.6936541473747i</v>
      </c>
      <c r="D8" t="str">
        <f>'VM Plant'!L8</f>
        <v>1.81867807613426-0.0122464568547186i</v>
      </c>
      <c r="E8" t="str">
        <f t="shared" si="0"/>
        <v>-1.20156798515179+23.0948082894001i</v>
      </c>
      <c r="F8">
        <f t="shared" ref="F8:F71" si="1">IMABS(E8)</f>
        <v>23.126044528779349</v>
      </c>
      <c r="G8">
        <f t="shared" ref="G8:G71" si="2">IMARGUMENT(E8)*180/PI()</f>
        <v>92.978277894511891</v>
      </c>
      <c r="J8" s="6"/>
      <c r="K8" s="6"/>
      <c r="L8" s="6"/>
      <c r="M8" s="6"/>
      <c r="N8" s="6"/>
      <c r="O8" s="6"/>
    </row>
    <row r="9" spans="2:22" x14ac:dyDescent="0.25">
      <c r="B9">
        <f>'Comp Graph Math'!B6</f>
        <v>114.81536214968826</v>
      </c>
      <c r="C9" s="2" t="str">
        <f>'Comp Graph Math'!AB6</f>
        <v>0.746153730539282-11.8448458608028i</v>
      </c>
      <c r="D9" t="str">
        <f>'VM Plant'!L9</f>
        <v>1.81875162068057-0.013123182673625i</v>
      </c>
      <c r="E9" t="str">
        <f t="shared" si="0"/>
        <v>-1.20162623072293+21.5526245177551i</v>
      </c>
      <c r="F9">
        <f t="shared" si="1"/>
        <v>21.586095737805383</v>
      </c>
      <c r="G9">
        <f t="shared" si="2"/>
        <v>93.191115225178237</v>
      </c>
      <c r="J9" s="6"/>
      <c r="K9" s="6"/>
      <c r="L9" s="6"/>
      <c r="M9" s="6"/>
      <c r="N9" s="6"/>
      <c r="O9" s="6"/>
    </row>
    <row r="10" spans="2:22" x14ac:dyDescent="0.25">
      <c r="B10">
        <f>'Comp Graph Math'!B7</f>
        <v>123.026877081238</v>
      </c>
      <c r="C10" s="2" t="str">
        <f>'Comp Graph Math'!AB7</f>
        <v>0.746149411227348-11.0525801941957i</v>
      </c>
      <c r="D10" t="str">
        <f>'VM Plant'!L10</f>
        <v>1.81883606816414-0.0140628112572861i</v>
      </c>
      <c r="E10" t="str">
        <f t="shared" si="0"/>
        <v>-1.20169311220274+20.1133244618196i</v>
      </c>
      <c r="F10">
        <f t="shared" si="1"/>
        <v>20.149190734179534</v>
      </c>
      <c r="G10">
        <f t="shared" si="2"/>
        <v>93.419136112377842</v>
      </c>
      <c r="J10" s="6"/>
      <c r="K10" s="6"/>
      <c r="L10" s="6"/>
      <c r="M10" s="6"/>
      <c r="N10" s="6"/>
      <c r="O10" s="6"/>
    </row>
    <row r="11" spans="2:22" x14ac:dyDescent="0.25">
      <c r="B11">
        <f>'Comp Graph Math'!B8</f>
        <v>131.8256738556405</v>
      </c>
      <c r="C11" s="2" t="str">
        <f>'Comp Graph Math'!AB8</f>
        <v>0.746144452026138-10.3130751815973i</v>
      </c>
      <c r="D11" t="str">
        <f>'VM Plant'!L11</f>
        <v>1.81893303613834-0.0150698874627087i</v>
      </c>
      <c r="E11" t="str">
        <f t="shared" si="0"/>
        <v>-1.20176991114056+18.7700374649087i</v>
      </c>
      <c r="F11">
        <f t="shared" si="1"/>
        <v>18.80847036187151</v>
      </c>
      <c r="G11">
        <f t="shared" si="2"/>
        <v>93.663417643355459</v>
      </c>
      <c r="J11" s="6"/>
      <c r="K11" s="6"/>
      <c r="L11" s="6"/>
      <c r="M11" s="6"/>
      <c r="N11" s="6"/>
      <c r="O11" s="6"/>
    </row>
    <row r="12" spans="2:22" x14ac:dyDescent="0.25">
      <c r="B12">
        <f>'Comp Graph Math'!B9</f>
        <v>141.25375446227517</v>
      </c>
      <c r="C12" s="2" t="str">
        <f>'Comp Graph Math'!AB9</f>
        <v>0.746138758138346-9.62280071522835i</v>
      </c>
      <c r="D12" t="str">
        <f>'VM Plant'!L12</f>
        <v>1.81904438251756-0.0161492918285599i</v>
      </c>
      <c r="E12" t="str">
        <f t="shared" si="0"/>
        <v>-1.20185809961189+17.5163511976719i</v>
      </c>
      <c r="F12">
        <f t="shared" si="1"/>
        <v>17.557534626814338</v>
      </c>
      <c r="G12">
        <f t="shared" si="2"/>
        <v>93.925111911569559</v>
      </c>
      <c r="J12" s="6"/>
      <c r="K12" s="6"/>
      <c r="L12" s="6"/>
      <c r="M12" s="6"/>
      <c r="N12" s="6"/>
      <c r="O12" s="6"/>
    </row>
    <row r="13" spans="2:22" x14ac:dyDescent="0.25">
      <c r="B13">
        <f>'Comp Graph Math'!B10</f>
        <v>151.35612484362048</v>
      </c>
      <c r="C13" s="2" t="str">
        <f>'Comp Graph Math'!AB10</f>
        <v>0.746132220736067-8.97846169400801i</v>
      </c>
      <c r="D13" t="str">
        <f>'VM Plant'!L13</f>
        <v>1.81917224141543-0.0173062670414331i</v>
      </c>
      <c r="E13" t="str">
        <f t="shared" si="0"/>
        <v>-1.20195936869092+16.3462810478114i</v>
      </c>
      <c r="F13">
        <f t="shared" si="1"/>
        <v>16.390412149120046</v>
      </c>
      <c r="G13">
        <f t="shared" si="2"/>
        <v>94.205450917497004</v>
      </c>
      <c r="J13" s="6"/>
      <c r="K13" s="6"/>
      <c r="L13" s="6"/>
      <c r="M13" s="6"/>
      <c r="N13" s="6"/>
      <c r="O13" s="6"/>
    </row>
    <row r="14" spans="2:22" x14ac:dyDescent="0.25">
      <c r="B14">
        <f>'Comp Graph Math'!B11</f>
        <v>162.18100973589259</v>
      </c>
      <c r="C14" s="2" t="str">
        <f>'Comp Graph Math'!AB11</f>
        <v>0.746124714860901-8.37698229402911i</v>
      </c>
      <c r="D14" t="str">
        <f>'VM Plant'!L14</f>
        <v>1.81931906436504-0.0185464468649145i</v>
      </c>
      <c r="E14" t="str">
        <f t="shared" si="0"/>
        <v>-1.20207566113583+15.2542415517543i</v>
      </c>
      <c r="F14">
        <f t="shared" si="1"/>
        <v>15.301531662365129</v>
      </c>
      <c r="G14">
        <f t="shared" si="2"/>
        <v>94.505751714062797</v>
      </c>
      <c r="J14" s="6"/>
      <c r="K14" s="6"/>
      <c r="L14" s="6"/>
      <c r="M14" s="6"/>
      <c r="N14" s="6"/>
      <c r="O14" s="6"/>
    </row>
    <row r="15" spans="2:22" x14ac:dyDescent="0.25">
      <c r="B15">
        <f>'Comp Graph Math'!B12</f>
        <v>173.78008287493708</v>
      </c>
      <c r="C15" s="2" t="str">
        <f>'Comp Graph Math'!AB12</f>
        <v>0.746116097057178-7.81549128549617i</v>
      </c>
      <c r="D15" t="str">
        <f>'VM Plant'!L15</f>
        <v>1.81948766774209-0.0198758878404207i</v>
      </c>
      <c r="E15" t="str">
        <f t="shared" si="0"/>
        <v>-1.20220920909109+14.2350197311671i</v>
      </c>
      <c r="F15">
        <f t="shared" si="1"/>
        <v>14.285695423364594</v>
      </c>
      <c r="G15">
        <f t="shared" si="2"/>
        <v>94.827421791028172</v>
      </c>
      <c r="J15" s="6"/>
      <c r="K15" s="6"/>
      <c r="L15" s="6"/>
      <c r="M15" s="6"/>
      <c r="N15" s="6"/>
      <c r="O15" s="6"/>
    </row>
    <row r="16" spans="2:22" x14ac:dyDescent="0.25">
      <c r="B16">
        <f>'Comp Graph Math'!B13</f>
        <v>186.208713666286</v>
      </c>
      <c r="C16" s="2" t="str">
        <f>'Comp Graph Math'!AB13</f>
        <v>0.74610620261631-7.2913083265234i</v>
      </c>
      <c r="D16" t="str">
        <f>'VM Plant'!L16</f>
        <v>1.81968128734026-0.0213011041221057i</v>
      </c>
      <c r="E16" t="str">
        <f t="shared" si="0"/>
        <v>-1.20236257741975+13.2837502079109i</v>
      </c>
      <c r="F16">
        <f t="shared" si="1"/>
        <v>13.338054406612397</v>
      </c>
      <c r="G16">
        <f t="shared" si="2"/>
        <v>95.171964685580534</v>
      </c>
      <c r="J16" s="6"/>
      <c r="K16" s="6"/>
      <c r="L16" s="6"/>
      <c r="M16" s="6"/>
      <c r="N16" s="6"/>
      <c r="O16" s="6"/>
    </row>
    <row r="17" spans="2:15" x14ac:dyDescent="0.25">
      <c r="B17">
        <f>'Comp Graph Math'!B14</f>
        <v>199.52623149688711</v>
      </c>
      <c r="C17" s="2" t="str">
        <f>'Comp Graph Math'!AB14</f>
        <v>0.746094842438228-6.80193116801825i</v>
      </c>
      <c r="D17" t="str">
        <f>'VM Plant'!L17</f>
        <v>1.81990364119927-0.0228291058727685i</v>
      </c>
      <c r="E17" t="str">
        <f t="shared" si="0"/>
        <v>-1.20253871365935+12.3958919780124i</v>
      </c>
      <c r="F17">
        <f t="shared" si="1"/>
        <v>12.454085164651865</v>
      </c>
      <c r="G17">
        <f t="shared" si="2"/>
        <v>95.540985800296127</v>
      </c>
      <c r="J17" s="6"/>
      <c r="K17" s="6"/>
      <c r="L17" s="6"/>
      <c r="M17" s="6"/>
      <c r="N17" s="6"/>
      <c r="O17" s="6"/>
    </row>
    <row r="18" spans="2:15" x14ac:dyDescent="0.25">
      <c r="B18">
        <f>'Comp Graph Math'!B15</f>
        <v>213.79620895022225</v>
      </c>
      <c r="C18" s="2" t="str">
        <f>'Comp Graph Math'!AB15</f>
        <v>0.746081799419993-6.34502370862021i</v>
      </c>
      <c r="D18" t="str">
        <f>'VM Plant'!L18</f>
        <v>1.82015900196116-0.0244674417262251i</v>
      </c>
      <c r="E18" t="str">
        <f t="shared" si="0"/>
        <v>-1.2027410055715+11.5672067338524i</v>
      </c>
      <c r="F18">
        <f t="shared" si="1"/>
        <v>11.629568244357289</v>
      </c>
      <c r="G18">
        <f t="shared" si="2"/>
        <v>95.936198399769538</v>
      </c>
      <c r="J18" s="6"/>
      <c r="K18" s="6"/>
      <c r="L18" s="6"/>
      <c r="M18" s="6"/>
      <c r="N18" s="6"/>
      <c r="O18" s="6"/>
    </row>
    <row r="19" spans="2:15" x14ac:dyDescent="0.25">
      <c r="B19">
        <f>'Comp Graph Math'!B16</f>
        <v>229.08676527677622</v>
      </c>
      <c r="C19" s="2" t="str">
        <f>'Comp Graph Math'!AB16</f>
        <v>0.746066824309178-5.91840484279651i</v>
      </c>
      <c r="D19" t="str">
        <f>'VM Plant'!L19</f>
        <v>1.82045228023741-0.0262242459173835i</v>
      </c>
      <c r="E19" t="str">
        <f t="shared" si="0"/>
        <v>-1.202973347487+10.7937386313085i</v>
      </c>
      <c r="F19">
        <f t="shared" si="1"/>
        <v>10.860568056771504</v>
      </c>
      <c r="G19">
        <f t="shared" si="2"/>
        <v>96.359429745826674</v>
      </c>
      <c r="J19" s="6"/>
      <c r="K19" s="6"/>
      <c r="L19" s="6"/>
      <c r="M19" s="6"/>
      <c r="N19" s="6"/>
      <c r="O19" s="6"/>
    </row>
    <row r="20" spans="2:15" x14ac:dyDescent="0.25">
      <c r="B20">
        <f>'Comp Graph Math'!B17</f>
        <v>245.4708915685018</v>
      </c>
      <c r="C20" s="2" t="str">
        <f>'Comp Graph Math'!AB17</f>
        <v>0.746049630947796-5.52003804865114i</v>
      </c>
      <c r="D20" t="str">
        <f>'VM Plant'!L20</f>
        <v>1.82078912071135-0.0281082907983699i</v>
      </c>
      <c r="E20" t="str">
        <f t="shared" si="0"/>
        <v>-1.20324021685091+10.0717954048734i</v>
      </c>
      <c r="F20">
        <f t="shared" si="1"/>
        <v>10.143414104584135</v>
      </c>
      <c r="G20">
        <f t="shared" si="2"/>
        <v>96.812627317290719</v>
      </c>
      <c r="J20" s="6"/>
      <c r="K20" s="6"/>
      <c r="L20" s="6"/>
      <c r="M20" s="6"/>
      <c r="N20" s="6"/>
      <c r="O20" s="6"/>
    </row>
    <row r="21" spans="2:15" x14ac:dyDescent="0.25">
      <c r="B21">
        <f>'Comp Graph Math'!B18</f>
        <v>263.0267991895368</v>
      </c>
      <c r="C21" s="2" t="str">
        <f>'Comp Graph Math'!AB18</f>
        <v>0.746029890811782-5.148021665934i</v>
      </c>
      <c r="D21" t="str">
        <f>'VM Plant'!L21</f>
        <v>1.82117601298549-0.0301290456027249i</v>
      </c>
      <c r="E21" t="str">
        <f t="shared" si="0"/>
        <v>-1.20354676257986+9.39793074092987i</v>
      </c>
      <c r="F21">
        <f t="shared" si="1"/>
        <v>9.4746834786725778</v>
      </c>
      <c r="G21">
        <f t="shared" si="2"/>
        <v>97.297865042226945</v>
      </c>
      <c r="J21" s="6"/>
      <c r="K21" s="6"/>
      <c r="L21" s="6"/>
      <c r="M21" s="6"/>
      <c r="N21" s="6"/>
      <c r="O21" s="6"/>
    </row>
    <row r="22" spans="2:15" x14ac:dyDescent="0.25">
      <c r="B22">
        <f>'Comp Graph Math'!B19</f>
        <v>281.83829312644355</v>
      </c>
      <c r="C22" s="2" t="str">
        <f>'Comp Graph Math'!AB19</f>
        <v>0.746007226740698-4.8005798175905i</v>
      </c>
      <c r="D22" t="str">
        <f>'VM Plant'!L22</f>
        <v>1.82162041952177-0.0322967424964458i</v>
      </c>
      <c r="E22" t="str">
        <f t="shared" si="0"/>
        <v>-1.20389890713931+8.76892782456948i</v>
      </c>
      <c r="F22">
        <f t="shared" si="1"/>
        <v>8.8511845405640521</v>
      </c>
      <c r="G22">
        <f t="shared" si="2"/>
        <v>97.817349449511099</v>
      </c>
      <c r="J22" s="6"/>
      <c r="K22" s="6"/>
      <c r="L22" s="6"/>
      <c r="M22" s="6"/>
      <c r="N22" s="6"/>
      <c r="O22" s="6"/>
    </row>
    <row r="23" spans="2:15" x14ac:dyDescent="0.25">
      <c r="B23">
        <f>'Comp Graph Math'!B20</f>
        <v>301.99517204019958</v>
      </c>
      <c r="C23" s="2" t="str">
        <f>'Comp Graph Math'!AB20</f>
        <v>0.745981205745526-4.47605393172892i</v>
      </c>
      <c r="D23" t="str">
        <f>'VM Plant'!L23</f>
        <v>1.82213092342202-0.0346224511727851i</v>
      </c>
      <c r="E23" t="str">
        <f t="shared" si="0"/>
        <v>-1.20430346458253+8.18178398177972i</v>
      </c>
      <c r="F23">
        <f t="shared" si="1"/>
        <v>8.2699417143842489</v>
      </c>
      <c r="G23">
        <f t="shared" si="2"/>
        <v>98.37342561977168</v>
      </c>
    </row>
    <row r="24" spans="2:15" x14ac:dyDescent="0.25">
      <c r="B24">
        <f>'Comp Graph Math'!B21</f>
        <v>323.59365692962598</v>
      </c>
      <c r="C24" s="2" t="str">
        <f>'Comp Graph Math'!AB21</f>
        <v>0.745951330753244-4.172894823306i</v>
      </c>
      <c r="D24" t="str">
        <f>'VM Plant'!L24</f>
        <v>1.82271739927407-0.0371181635177534i</v>
      </c>
      <c r="E24" t="str">
        <f t="shared" si="0"/>
        <v>-1.20476827718173+7.63369634325173i</v>
      </c>
      <c r="F24">
        <f t="shared" si="1"/>
        <v>7.728181316628012</v>
      </c>
      <c r="G24">
        <f t="shared" si="2"/>
        <v>98.968582784316666</v>
      </c>
    </row>
    <row r="25" spans="2:15" x14ac:dyDescent="0.25">
      <c r="B25">
        <f>'Comp Graph Math'!B22</f>
        <v>346.7368504525291</v>
      </c>
      <c r="C25" s="2" t="str">
        <f>'Comp Graph Math'!AB22</f>
        <v>0.745917031132688-3.88965529779458i</v>
      </c>
      <c r="D25" t="str">
        <f>'VM Plant'!L25</f>
        <v>1.82339121085783-0.0397968902086026i</v>
      </c>
      <c r="E25" t="str">
        <f t="shared" si="0"/>
        <v>-1.20530237376087+7.12204846145795i</v>
      </c>
      <c r="F25">
        <f t="shared" si="1"/>
        <v>7.2233183578981999</v>
      </c>
      <c r="G25">
        <f t="shared" si="2"/>
        <v>99.605459381888963</v>
      </c>
    </row>
    <row r="26" spans="2:15" x14ac:dyDescent="0.25">
      <c r="B26">
        <f>'Comp Graph Math'!B23</f>
        <v>371.53522909716969</v>
      </c>
      <c r="C26" s="2" t="str">
        <f>'Comp Graph Math'!AB23</f>
        <v>0.745877651824184-3.62498324144346i</v>
      </c>
      <c r="D26" t="str">
        <f>'VM Plant'!L26</f>
        <v>1.82416544019233-0.042672771525416i</v>
      </c>
      <c r="E26" t="str">
        <f t="shared" si="0"/>
        <v>-1.20591615342391+6.64439781693974i</v>
      </c>
      <c r="F26">
        <f t="shared" si="1"/>
        <v>6.7529442555704771</v>
      </c>
      <c r="G26">
        <f t="shared" si="2"/>
        <v>100.28684733733395</v>
      </c>
    </row>
    <row r="27" spans="2:15" x14ac:dyDescent="0.25">
      <c r="B27">
        <f>'Comp Graph Math'!B24</f>
        <v>398.10717055349375</v>
      </c>
      <c r="C27" s="2" t="str">
        <f>'Comp Graph Math'!AB24</f>
        <v>0.745832440866459-3.37761516514958i</v>
      </c>
      <c r="D27" t="str">
        <f>'VM Plant'!L27</f>
        <v>1.82505515323073-0.0457612051783828i</v>
      </c>
      <c r="E27" t="str">
        <f t="shared" si="0"/>
        <v>-1.20662159906396+6.19846415414169i</v>
      </c>
      <c r="F27">
        <f t="shared" si="1"/>
        <v>6.314815401380085</v>
      </c>
      <c r="G27">
        <f t="shared" si="2"/>
        <v>101.01569527137829</v>
      </c>
    </row>
    <row r="28" spans="2:15" x14ac:dyDescent="0.25">
      <c r="B28">
        <f>'Comp Graph Math'!B25</f>
        <v>426.57951880158873</v>
      </c>
      <c r="C28" s="2" t="str">
        <f>'Comp Graph Math'!AB25</f>
        <v>0.74578053508624-3.14637017085499i</v>
      </c>
      <c r="D28" t="str">
        <f>'VM Plant'!L28</f>
        <v>1.82607770851495-0.0490789946090896i</v>
      </c>
      <c r="E28" t="str">
        <f t="shared" si="0"/>
        <v>-1.20743252591174+5.78211859059573i</v>
      </c>
      <c r="F28">
        <f t="shared" si="1"/>
        <v>5.9068425322114653</v>
      </c>
      <c r="G28">
        <f t="shared" si="2"/>
        <v>101.79511028727269</v>
      </c>
    </row>
    <row r="29" spans="2:15" x14ac:dyDescent="0.25">
      <c r="B29">
        <f>'Comp Graph Math'!B26</f>
        <v>457.08818961487071</v>
      </c>
      <c r="C29" s="2" t="str">
        <f>'Comp Graph Math'!AB26</f>
        <v>0.745720943686378-2.93014431191908i</v>
      </c>
      <c r="D29" t="str">
        <f>'VM Plant'!L29</f>
        <v>1.82725311632668-0.0526445220504918i</v>
      </c>
      <c r="E29" t="str">
        <f t="shared" si="0"/>
        <v>-1.20836487142106+5.39337344790445i</v>
      </c>
      <c r="F29">
        <f t="shared" si="1"/>
        <v>5.5270808580158457</v>
      </c>
      <c r="G29">
        <f t="shared" si="2"/>
        <v>102.62835790346746</v>
      </c>
    </row>
    <row r="30" spans="2:15" x14ac:dyDescent="0.25">
      <c r="B30">
        <f>'Comp Graph Math'!B27</f>
        <v>489.77881936844142</v>
      </c>
      <c r="C30" s="2" t="str">
        <f>'Comp Graph Math'!AB27</f>
        <v>0.745652529417756-2.72790532002988i</v>
      </c>
      <c r="D30" t="str">
        <f>'VM Plant'!L30</f>
        <v>1.82860445737504-0.0564779516760602i</v>
      </c>
      <c r="E30" t="str">
        <f t="shared" si="0"/>
        <v>-1.20943703410477+5.03037275502731i</v>
      </c>
      <c r="F30">
        <f t="shared" si="1"/>
        <v>5.1737209041448287</v>
      </c>
      <c r="G30">
        <f t="shared" si="2"/>
        <v>103.51885961730535</v>
      </c>
    </row>
    <row r="31" spans="2:15" x14ac:dyDescent="0.25">
      <c r="B31">
        <f>'Comp Graph Math'!B28</f>
        <v>524.80746024976736</v>
      </c>
      <c r="C31" s="2" t="str">
        <f>'Comp Graph Math'!AB28</f>
        <v>0.745573986989823-2.53868767368525i</v>
      </c>
      <c r="D31" t="str">
        <f>'VM Plant'!L31</f>
        <v>1.83015837191941-0.0606014694984491i</v>
      </c>
      <c r="E31" t="str">
        <f t="shared" si="0"/>
        <v>-1.21067027055183+4.69138337891507i</v>
      </c>
      <c r="F31">
        <f t="shared" si="1"/>
        <v>4.8450800315328761</v>
      </c>
      <c r="G31">
        <f t="shared" si="2"/>
        <v>104.47018748401288</v>
      </c>
    </row>
    <row r="32" spans="2:15" x14ac:dyDescent="0.25">
      <c r="B32">
        <f>'Comp Graph Math'!B29</f>
        <v>562.34132519034324</v>
      </c>
      <c r="C32" s="2" t="str">
        <f>'Comp Graph Math'!AB29</f>
        <v>0.745483818318067-2.3615879843122i</v>
      </c>
      <c r="D32" t="str">
        <f>'VM Plant'!L32</f>
        <v>1.83194563253418-0.0650395683776179i</v>
      </c>
      <c r="E32" t="str">
        <f t="shared" si="0"/>
        <v>-1.21208916190725+4.37478673948184i</v>
      </c>
      <c r="F32">
        <f t="shared" si="1"/>
        <v>4.539594602203942</v>
      </c>
      <c r="G32">
        <f t="shared" si="2"/>
        <v>105.48605498708115</v>
      </c>
    </row>
    <row r="33" spans="2:7" x14ac:dyDescent="0.25">
      <c r="B33">
        <f>'Comp Graph Math'!B30</f>
        <v>602.55958607435082</v>
      </c>
      <c r="C33" s="2" t="str">
        <f>'Comp Graph Math'!AB30</f>
        <v>0.745380304146595-2.19576067790826i</v>
      </c>
      <c r="D33" t="str">
        <f>'VM Plant'!L33</f>
        <v>1.8340018166131-0.0698193886825377i</v>
      </c>
      <c r="E33" t="str">
        <f t="shared" si="0"/>
        <v>-1.21372216364777+4.07907106930288i</v>
      </c>
      <c r="F33">
        <f t="shared" si="1"/>
        <v>4.2558127636156131</v>
      </c>
      <c r="G33">
        <f t="shared" si="2"/>
        <v>106.57030335367712</v>
      </c>
    </row>
    <row r="34" spans="2:7" x14ac:dyDescent="0.25">
      <c r="B34">
        <f>'Comp Graph Math'!B31</f>
        <v>645.65422903464798</v>
      </c>
      <c r="C34" s="2" t="str">
        <f>'Comp Graph Math'!AB31</f>
        <v>0.745261471528421-2.04041395130162i</v>
      </c>
      <c r="D34" t="str">
        <f>'VM Plant'!L34</f>
        <v>1.83636809835213-0.0749711279744339i</v>
      </c>
      <c r="E34" t="str">
        <f t="shared" si="0"/>
        <v>-1.2156022557819+3.80282418075928i</v>
      </c>
      <c r="F34">
        <f t="shared" si="1"/>
        <v>3.9923878311142986</v>
      </c>
      <c r="G34">
        <f t="shared" si="2"/>
        <v>107.72688233975471</v>
      </c>
    </row>
    <row r="35" spans="2:7" x14ac:dyDescent="0.25">
      <c r="B35">
        <f>'Comp Graph Math'!B32</f>
        <v>691.83097091892819</v>
      </c>
      <c r="C35" s="2" t="str">
        <f>'Comp Graph Math'!AB32</f>
        <v>0.74512505656557-1.89480598337908i</v>
      </c>
      <c r="D35" t="str">
        <f>'VM Plant'!L35</f>
        <v>1.83909218457275-0.080528536754116i</v>
      </c>
      <c r="E35" t="str">
        <f t="shared" si="0"/>
        <v>-1.21776771478461+3.5447267058182i</v>
      </c>
      <c r="F35">
        <f t="shared" si="1"/>
        <v>3.7480722546547152</v>
      </c>
      <c r="G35">
        <f t="shared" si="2"/>
        <v>108.95982437482601</v>
      </c>
    </row>
    <row r="36" spans="2:7" x14ac:dyDescent="0.25">
      <c r="B36">
        <f>'Comp Graph Math'!B33</f>
        <v>741.31024130090839</v>
      </c>
      <c r="C36" s="2" t="str">
        <f>'Comp Graph Math'!AB33</f>
        <v>0.744968461732808-1.75824138289452i</v>
      </c>
      <c r="D36" t="str">
        <f>'VM Plant'!L36</f>
        <v>1.84222942466044-0.0865295221315711i</v>
      </c>
      <c r="E36" t="str">
        <f t="shared" si="0"/>
        <v>-1.22026303399439+3.30354577622078i</v>
      </c>
      <c r="F36">
        <f t="shared" si="1"/>
        <v>3.5217121642347986</v>
      </c>
      <c r="G36">
        <f t="shared" si="2"/>
        <v>110.27321082118127</v>
      </c>
    </row>
    <row r="37" spans="2:7" x14ac:dyDescent="0.25">
      <c r="B37">
        <f>'Comp Graph Math'!B34</f>
        <v>794.32823472427151</v>
      </c>
      <c r="C37" s="2" t="str">
        <f>'Comp Graph Math'!AB34</f>
        <v>0.74478870701418-1.6300678553i</v>
      </c>
      <c r="D37" t="str">
        <f>'VM Plant'!L37</f>
        <v>1.84584413251106-0.0930168876353026i</v>
      </c>
      <c r="E37" t="str">
        <f t="shared" si="0"/>
        <v>-1.22314002626826+3.07812911377277i</v>
      </c>
      <c r="F37">
        <f t="shared" si="1"/>
        <v>3.3122424979030534</v>
      </c>
      <c r="G37">
        <f t="shared" si="2"/>
        <v>111.67112897826409</v>
      </c>
    </row>
    <row r="38" spans="2:7" x14ac:dyDescent="0.25">
      <c r="B38">
        <f>'Comp Graph Math'!B35</f>
        <v>851.13803820236546</v>
      </c>
      <c r="C38" s="2" t="str">
        <f>'Comp Graph Math'!AB35</f>
        <v>0.744582373982006-1.50967307225626i</v>
      </c>
      <c r="D38" t="str">
        <f>'VM Plant'!L38</f>
        <v>1.85001116827565-0.100039245846475i</v>
      </c>
      <c r="E38" t="str">
        <f t="shared" si="0"/>
        <v>-1.22645915194466+2.86739950328283i</v>
      </c>
      <c r="F38">
        <f t="shared" si="1"/>
        <v>3.1186827287839711</v>
      </c>
      <c r="G38">
        <f t="shared" si="2"/>
        <v>113.15761835279106</v>
      </c>
    </row>
    <row r="39" spans="2:7" x14ac:dyDescent="0.25">
      <c r="B39">
        <f>'Comp Graph Math'!B36</f>
        <v>912.01083935589691</v>
      </c>
      <c r="C39" s="2" t="str">
        <f>'Comp Graph Math'!AB36</f>
        <v>0.744345541825396-1.39648172801697i</v>
      </c>
      <c r="D39" t="str">
        <f>'VM Plant'!L39</f>
        <v>1.8548178406548-0.107652151918599i</v>
      </c>
      <c r="E39" t="str">
        <f t="shared" ref="E39:E70" si="3">IMPRODUCT(C39,D39,-1)</f>
        <v>-1.23029112745358+2.67034962262284i</v>
      </c>
      <c r="F39">
        <f t="shared" si="1"/>
        <v>2.9401332223783574</v>
      </c>
      <c r="G39">
        <f t="shared" si="2"/>
        <v>114.73660464069337</v>
      </c>
    </row>
    <row r="40" spans="2:7" x14ac:dyDescent="0.25">
      <c r="B40">
        <f>'Comp Graph Math'!B37</f>
        <v>977.2372209557966</v>
      </c>
      <c r="C40" s="2" t="str">
        <f>'Comp Graph Math'!AB37</f>
        <v>0.744073714216173-1.28995276785458i</v>
      </c>
      <c r="D40" t="str">
        <f>'VM Plant'!L40</f>
        <v>1.86036620761293-0.115919521473526i</v>
      </c>
      <c r="E40" t="str">
        <f t="shared" si="3"/>
        <v>-1.23471888632766+2.4860372076264i</v>
      </c>
      <c r="F40">
        <f t="shared" si="1"/>
        <v>2.775772275594143</v>
      </c>
      <c r="G40">
        <f t="shared" si="2"/>
        <v>116.41181982999652</v>
      </c>
    </row>
    <row r="41" spans="2:7" x14ac:dyDescent="0.25">
      <c r="B41">
        <f>'Comp Graph Math'!B38</f>
        <v>1047.1285480508841</v>
      </c>
      <c r="C41" s="2" t="str">
        <f>'Comp Graph Math'!AB38</f>
        <v>0.743761735749151-1.18957677418425i</v>
      </c>
      <c r="D41" t="str">
        <f>'VM Plant'!L41</f>
        <v>1.86677587619323-0.124915417511178i</v>
      </c>
      <c r="E41" t="str">
        <f t="shared" si="3"/>
        <v>-1.23983998652329+2.31358053267686i</v>
      </c>
      <c r="F41">
        <f t="shared" si="1"/>
        <v>2.6248539146709509</v>
      </c>
      <c r="G41">
        <f t="shared" si="2"/>
        <v>118.18670685377765</v>
      </c>
    </row>
    <row r="42" spans="2:7" x14ac:dyDescent="0.25">
      <c r="B42">
        <f>'Comp Graph Math'!B39</f>
        <v>1122.0184543019466</v>
      </c>
      <c r="C42" s="2" t="str">
        <f>'Comp Graph Math'!AB39</f>
        <v>0.743403696546393-1.09487349653043i</v>
      </c>
      <c r="D42" t="str">
        <f>'VM Plant'!L42</f>
        <v>1.87418743278663-0.134726320275262i</v>
      </c>
      <c r="E42" t="str">
        <f t="shared" si="3"/>
        <v>-1.24576958819992+2.15215419220321i</v>
      </c>
      <c r="F42">
        <f t="shared" si="1"/>
        <v>2.4867065636905474</v>
      </c>
      <c r="G42">
        <f t="shared" si="2"/>
        <v>120.06430730095097</v>
      </c>
    </row>
    <row r="43" spans="2:7" x14ac:dyDescent="0.25">
      <c r="B43">
        <f>'Comp Graph Math'!B40</f>
        <v>1202.2644346173947</v>
      </c>
      <c r="C43" s="2" t="str">
        <f>'Comp Graph Math'!AB40</f>
        <v>0.742992823442425-1.00538951201293i</v>
      </c>
      <c r="D43" t="str">
        <f>'VM Plant'!L43</f>
        <v>1.88276667685198-0.14545403511475i</v>
      </c>
      <c r="E43" t="str">
        <f t="shared" si="3"/>
        <v>-1.25264416773323+2.00098517470542i</v>
      </c>
      <c r="F43">
        <f t="shared" si="1"/>
        <v>2.3607327422533362</v>
      </c>
      <c r="G43">
        <f t="shared" si="2"/>
        <v>122.04713081777011</v>
      </c>
    </row>
    <row r="44" spans="2:7" x14ac:dyDescent="0.25">
      <c r="B44">
        <f>'Comp Graph Math'!B41</f>
        <v>1288.2495516931128</v>
      </c>
      <c r="C44" s="2" t="str">
        <f>'Comp Graph Math'!AB41</f>
        <v>0.742521355990418-0.920696003081833i</v>
      </c>
      <c r="D44" t="str">
        <f>'VM Plant'!L44</f>
        <v>1.89270988819028-0.157219451760362i</v>
      </c>
      <c r="E44" t="str">
        <f t="shared" si="3"/>
        <v>-1.26062619183304+1.85934922955943i</v>
      </c>
      <c r="F44">
        <f t="shared" si="1"/>
        <v>2.2464100144449848</v>
      </c>
      <c r="G44">
        <f t="shared" si="2"/>
        <v>124.13700498507558</v>
      </c>
    </row>
    <row r="45" spans="2:7" x14ac:dyDescent="0.25">
      <c r="B45">
        <f>'Comp Graph Math'!B42</f>
        <v>1380.3842646028618</v>
      </c>
      <c r="C45" s="2" t="str">
        <f>'Comp Graph Math'!AB42</f>
        <v>0.741980405337975-0.840386639485548i</v>
      </c>
      <c r="D45" t="str">
        <f>'VM Plant'!L45</f>
        <v>1.90425043701973-0.170167452515441i</v>
      </c>
      <c r="E45" t="str">
        <f t="shared" si="3"/>
        <v>-1.26991005755565+1.72656754089863i</v>
      </c>
      <c r="F45">
        <f t="shared" si="1"/>
        <v>2.1432935000987934</v>
      </c>
      <c r="G45">
        <f t="shared" si="2"/>
        <v>126.33490455352529</v>
      </c>
    </row>
    <row r="46" spans="2:7" x14ac:dyDescent="0.25">
      <c r="B46">
        <f>'Comp Graph Math'!B43</f>
        <v>1479.1083881681823</v>
      </c>
      <c r="C46" s="2" t="str">
        <f>'Comp Graph Math'!AB43</f>
        <v>0.741359793829776-0.764075551327856i</v>
      </c>
      <c r="D46" t="str">
        <f>'VM Plant'!L46</f>
        <v>1.91766715700535-0.184473389768059i</v>
      </c>
      <c r="E46" t="str">
        <f t="shared" si="3"/>
        <v>-1.28072972115927+1.60200374445771i</v>
      </c>
      <c r="F46">
        <f t="shared" si="1"/>
        <v>2.0510203840813541</v>
      </c>
      <c r="G46">
        <f t="shared" si="2"/>
        <v>128.64075884659042</v>
      </c>
    </row>
    <row r="47" spans="2:7" x14ac:dyDescent="0.25">
      <c r="B47">
        <f>'Comp Graph Math'!B44</f>
        <v>1584.8931924610861</v>
      </c>
      <c r="C47" s="2" t="str">
        <f>'Comp Graph Math'!AB44</f>
        <v>0.74064787300164-0.691395379842083i</v>
      </c>
      <c r="D47" t="str">
        <f>'VM Plant'!L47</f>
        <v>1.9332950586529-0.200351735801924i</v>
      </c>
      <c r="E47" t="str">
        <f t="shared" si="3"/>
        <v>-1.29336860859906+1.48506135839803i</v>
      </c>
      <c r="F47">
        <f t="shared" si="1"/>
        <v>1.9693170379389071</v>
      </c>
      <c r="G47">
        <f t="shared" si="2"/>
        <v>131.05323568180867</v>
      </c>
    </row>
    <row r="48" spans="2:7" x14ac:dyDescent="0.25">
      <c r="B48">
        <f>'Comp Graph Math'!B45</f>
        <v>1698.2436524617146</v>
      </c>
      <c r="C48" s="2" t="str">
        <f>'Comp Graph Math'!AB45</f>
        <v>0.739831317442599-0.621995392044114i</v>
      </c>
      <c r="D48" t="str">
        <f>'VM Plant'!L48</f>
        <v>1.9515391862133-0.218067783832282i</v>
      </c>
      <c r="E48" t="str">
        <f t="shared" si="3"/>
        <v>-1.30817265048009+1.37518175702262i</v>
      </c>
      <c r="F48">
        <f t="shared" si="1"/>
        <v>1.8980096280872558</v>
      </c>
      <c r="G48">
        <f t="shared" si="2"/>
        <v>133.56949898197681</v>
      </c>
    </row>
    <row r="49" spans="2:7" x14ac:dyDescent="0.25">
      <c r="B49">
        <f>'Comp Graph Math'!B46</f>
        <v>1819.700858609951</v>
      </c>
      <c r="C49" s="2" t="str">
        <f>'Comp Graph Math'!AB46</f>
        <v>0.73889489185387-0.555539644684777i</v>
      </c>
      <c r="D49" t="str">
        <f>'VM Plant'!L49</f>
        <v>1.97289274950801-0.237953704225378i</v>
      </c>
      <c r="E49" t="str">
        <f t="shared" si="3"/>
        <v>-1.32556765849021+1.27184291361269i</v>
      </c>
      <c r="F49">
        <f t="shared" si="1"/>
        <v>1.8370394699466952</v>
      </c>
      <c r="G49">
        <f t="shared" si="2"/>
        <v>136.18493483629405</v>
      </c>
    </row>
    <row r="50" spans="2:7" x14ac:dyDescent="0.25">
      <c r="B50">
        <f>'Comp Graph Math'!B47</f>
        <v>1949.8445997580084</v>
      </c>
      <c r="C50" s="2" t="str">
        <f>'Comp Graph Math'!AB47</f>
        <v>0.737821188514909-0.491705181977723i</v>
      </c>
      <c r="D50" t="str">
        <f>'VM Plant'!L50</f>
        <v>1.99796114592331-0.260430928133687i</v>
      </c>
      <c r="E50" t="str">
        <f t="shared" si="3"/>
        <v>-1.34608283038114+1.17455930576228i</v>
      </c>
      <c r="F50">
        <f t="shared" si="1"/>
        <v>1.786484970269739</v>
      </c>
      <c r="G50">
        <f t="shared" si="2"/>
        <v>138.89283633391466</v>
      </c>
    </row>
    <row r="51" spans="2:7" x14ac:dyDescent="0.25">
      <c r="B51">
        <f>'Comp Graph Math'!B48</f>
        <v>2089.2961308539993</v>
      </c>
      <c r="C51" s="2" t="str">
        <f>'Comp Graph Math'!AB48</f>
        <v>0.736590332329163-0.430180250129053i</v>
      </c>
      <c r="D51" t="str">
        <f>'VM Plant'!L51</f>
        <v>2.0274942109044-0.286041905444727i</v>
      </c>
      <c r="E51" t="str">
        <f t="shared" si="3"/>
        <v>-1.37038305617392+1.08288366897366i</v>
      </c>
      <c r="F51">
        <f t="shared" si="1"/>
        <v>1.7465929008153072</v>
      </c>
      <c r="G51">
        <f t="shared" si="2"/>
        <v>141.68402982042954</v>
      </c>
    </row>
    <row r="52" spans="2:7" x14ac:dyDescent="0.25">
      <c r="B52">
        <f>'Comp Graph Math'!B49</f>
        <v>2238.7211385682958</v>
      </c>
      <c r="C52" s="2" t="str">
        <f>'Comp Graph Math'!AB49</f>
        <v>0.735179650691744-0.370662510025458i</v>
      </c>
      <c r="D52" t="str">
        <f>'VM Plant'!L52</f>
        <v>2.06243013100598-0.315496055498411i</v>
      </c>
      <c r="E52" t="str">
        <f t="shared" si="3"/>
        <v>-1.39931410345493+0.996411808986756i</v>
      </c>
      <c r="F52">
        <f t="shared" si="1"/>
        <v>1.717823172860389</v>
      </c>
      <c r="G52">
        <f t="shared" si="2"/>
        <v>144.54641234498862</v>
      </c>
    </row>
    <row r="53" spans="2:7" x14ac:dyDescent="0.25">
      <c r="B53">
        <f>'Comp Graph Math'!B50</f>
        <v>2398.8329190194427</v>
      </c>
      <c r="C53" s="2" t="str">
        <f>'Comp Graph Math'!AB50</f>
        <v>0.733563305667506-0.312857227104382i</v>
      </c>
      <c r="D53" t="str">
        <f>'VM Plant'!L53</f>
        <v>2.1039561360707-0.349737730448512i</v>
      </c>
      <c r="E53" t="str">
        <f t="shared" si="3"/>
        <v>-1.43396704159355+0.914792648344791i</v>
      </c>
      <c r="F53">
        <f t="shared" si="1"/>
        <v>1.7009135974064742</v>
      </c>
      <c r="G53">
        <f t="shared" si="2"/>
        <v>147.46434867610594</v>
      </c>
    </row>
    <row r="54" spans="2:7" x14ac:dyDescent="0.25">
      <c r="B54">
        <f>'Comp Graph Math'!B51</f>
        <v>2570.3957827688118</v>
      </c>
      <c r="C54" s="2" t="str">
        <f>'Comp Graph Math'!AB51</f>
        <v>0.731711886429172-0.256475414646779i</v>
      </c>
      <c r="D54" t="str">
        <f>'VM Plant'!L54</f>
        <v>2.15359369999641-0.390049253135837i</v>
      </c>
      <c r="E54" t="str">
        <f t="shared" si="3"/>
        <v>-1.47577206489567+0.837747511999583i</v>
      </c>
      <c r="F54">
        <f t="shared" si="1"/>
        <v>1.696974979599853</v>
      </c>
      <c r="G54">
        <f t="shared" si="2"/>
        <v>150.41784043696396</v>
      </c>
    </row>
    <row r="55" spans="2:7" x14ac:dyDescent="0.25">
      <c r="B55">
        <f>'Comp Graph Math'!B52</f>
        <v>2754.2287033381103</v>
      </c>
      <c r="C55" s="2" t="str">
        <f>'Comp Graph Math'!AB52</f>
        <v>0.729591960724777-0.201231903181914i</v>
      </c>
      <c r="D55" t="str">
        <f>'VM Plant'!L55</f>
        <v>2.21332006483748-0.43821156212105i</v>
      </c>
      <c r="E55" t="str">
        <f t="shared" si="3"/>
        <v>-1.52663837917433+0.765106241818128i</v>
      </c>
      <c r="F55">
        <f t="shared" si="1"/>
        <v>1.7076335385664823</v>
      </c>
      <c r="G55">
        <f t="shared" si="2"/>
        <v>153.38131851883978</v>
      </c>
    </row>
    <row r="56" spans="2:7" x14ac:dyDescent="0.25">
      <c r="B56">
        <f>'Comp Graph Math'!B53</f>
        <v>2951.2092266663221</v>
      </c>
      <c r="C56" s="2" t="str">
        <f>'Comp Graph Math'!AB53</f>
        <v>0.727165585416061-0.146843304412897i</v>
      </c>
      <c r="D56" t="str">
        <f>'VM Plant'!L56</f>
        <v>2.28574426893143-0.496762769925034i</v>
      </c>
      <c r="E56" t="str">
        <f t="shared" si="3"/>
        <v>-1.58916828278383+0.696875031898174i</v>
      </c>
      <c r="F56">
        <f t="shared" si="1"/>
        <v>1.735249446358992</v>
      </c>
      <c r="G56">
        <f t="shared" si="2"/>
        <v>156.32180093373134</v>
      </c>
    </row>
    <row r="57" spans="2:7" x14ac:dyDescent="0.25">
      <c r="B57">
        <f>'Comp Graph Math'!B54</f>
        <v>3162.2776601683131</v>
      </c>
      <c r="C57" s="2" t="str">
        <f>'Comp Graph Math'!AB54</f>
        <v>0.72438977804359-0.0930258327291596i</v>
      </c>
      <c r="D57" t="str">
        <f>'VM Plant'!L57</f>
        <v>2.37436551293395-0.569429751688701i</v>
      </c>
      <c r="E57" t="str">
        <f t="shared" si="3"/>
        <v>-1.66699443007698+0.633366420481274i</v>
      </c>
      <c r="F57">
        <f t="shared" si="1"/>
        <v>1.7832620257553113</v>
      </c>
      <c r="G57">
        <f t="shared" si="2"/>
        <v>159.1959560194357</v>
      </c>
    </row>
    <row r="58" spans="2:7" x14ac:dyDescent="0.25">
      <c r="B58">
        <f>'Comp Graph Math'!B55</f>
        <v>3388.4415613919473</v>
      </c>
      <c r="C58" s="2" t="str">
        <f>'Comp Graph Math'!AB55</f>
        <v>0.721215954174004-0.0394929410179927i</v>
      </c>
      <c r="D58" t="str">
        <f>'VM Plant'!L58</f>
        <v>2.48395503034458-0.661879433026304i</v>
      </c>
      <c r="E58" t="str">
        <f t="shared" si="3"/>
        <v>-1.76532843192575+0.575456696342959i</v>
      </c>
      <c r="F58">
        <f t="shared" si="1"/>
        <v>1.8567538560432237</v>
      </c>
      <c r="G58">
        <f t="shared" si="2"/>
        <v>161.94521602772051</v>
      </c>
    </row>
    <row r="59" spans="2:7" x14ac:dyDescent="0.25">
      <c r="B59">
        <f>'Comp Graph Math'!B56</f>
        <v>3630.7805477009288</v>
      </c>
      <c r="C59" s="2" t="str">
        <f>'Comp Graph Math'!AB56</f>
        <v>0.717589339252655+0.0140472802532843i</v>
      </c>
      <c r="D59" t="str">
        <f>'VM Plant'!L59</f>
        <v>2.62111527665425-0.783091743718602i</v>
      </c>
      <c r="E59" t="str">
        <f t="shared" si="3"/>
        <v>-1.89188468866741+0.525118746081914i</v>
      </c>
      <c r="F59">
        <f t="shared" si="1"/>
        <v>1.9634096293694865</v>
      </c>
      <c r="G59">
        <f t="shared" si="2"/>
        <v>164.4872702279628</v>
      </c>
    </row>
    <row r="60" spans="2:7" x14ac:dyDescent="0.25">
      <c r="B60">
        <f>'Comp Graph Math'!B57</f>
        <v>3890.4514499427141</v>
      </c>
      <c r="C60" s="2" t="str">
        <f>'Comp Graph Math'!AB57</f>
        <v>0.713448369259255+0.067895000924027i</v>
      </c>
      <c r="D60" t="str">
        <f>'VM Plant'!L60</f>
        <v>2.79505448625638-0.948014457765147i</v>
      </c>
      <c r="E60" t="str">
        <f t="shared" si="3"/>
        <v>-2.05849250769633+0.486589141999658i</v>
      </c>
      <c r="F60">
        <f t="shared" si="1"/>
        <v>2.1152211225670681</v>
      </c>
      <c r="G60">
        <f t="shared" si="2"/>
        <v>166.70047098660646</v>
      </c>
    </row>
    <row r="61" spans="2:7" x14ac:dyDescent="0.25">
      <c r="B61">
        <f>'Comp Graph Math'!B58</f>
        <v>4168.6938347032547</v>
      </c>
      <c r="C61" s="2" t="str">
        <f>'Comp Graph Math'!AB58</f>
        <v>0.708724102153679+0.122361917180986i</v>
      </c>
      <c r="D61" t="str">
        <f>'VM Plant'!L61</f>
        <v>3.01843560582255-1.18304331154631i</v>
      </c>
      <c r="E61" t="str">
        <f t="shared" si="3"/>
        <v>-2.28399751235423+0.469109741168775i</v>
      </c>
      <c r="F61">
        <f t="shared" si="1"/>
        <v>2.3316750600587008</v>
      </c>
      <c r="G61">
        <f t="shared" si="2"/>
        <v>168.39344348345057</v>
      </c>
    </row>
    <row r="62" spans="2:7" x14ac:dyDescent="0.25">
      <c r="B62">
        <f>'Comp Graph Math'!B59</f>
        <v>4466.8359215095234</v>
      </c>
      <c r="C62" s="2" t="str">
        <f>'Comp Graph Math'!AB59</f>
        <v>0.703339672618256+0.177774969797501i</v>
      </c>
      <c r="D62" t="str">
        <f>'VM Plant'!L62</f>
        <v>3.3071740251775-1.53819578249966i</v>
      </c>
      <c r="E62" t="str">
        <f t="shared" si="3"/>
        <v>-2.59951940493646+0.493941355645083i</v>
      </c>
      <c r="F62">
        <f t="shared" si="1"/>
        <v>2.6460308387200837</v>
      </c>
      <c r="G62">
        <f t="shared" si="2"/>
        <v>169.2413379531566</v>
      </c>
    </row>
    <row r="63" spans="2:7" x14ac:dyDescent="0.25">
      <c r="B63">
        <f>'Comp Graph Math'!B60</f>
        <v>4786.3009232262666</v>
      </c>
      <c r="C63" s="2" t="str">
        <f>'Comp Graph Math'!AB60</f>
        <v>0.697209836854145+0.234480613618576i</v>
      </c>
      <c r="D63" t="str">
        <f>'VM Plant'!L63</f>
        <v>3.67302036397577-2.11621360137761i</v>
      </c>
      <c r="E63" t="str">
        <f t="shared" si="3"/>
        <v>-3.0570769925285+0.614192870986442i</v>
      </c>
      <c r="F63">
        <f t="shared" si="1"/>
        <v>3.1181649444854047</v>
      </c>
      <c r="G63">
        <f t="shared" si="2"/>
        <v>168.64002298641506</v>
      </c>
    </row>
    <row r="64" spans="2:7" x14ac:dyDescent="0.25">
      <c r="B64">
        <f>'Comp Graph Math'!B61</f>
        <v>5128.6138399135216</v>
      </c>
      <c r="C64" s="2" t="str">
        <f>'Comp Graph Math'!AB61</f>
        <v>0.690240673352941+0.292849754537886i</v>
      </c>
      <c r="D64" t="str">
        <f>'VM Plant'!L64</f>
        <v>4.07570574350903-3.14429689239591i</v>
      </c>
      <c r="E64" t="str">
        <f t="shared" si="3"/>
        <v>-3.7340244499205+0.976752177673641i</v>
      </c>
      <c r="F64">
        <f t="shared" si="1"/>
        <v>3.8596610484852549</v>
      </c>
      <c r="G64">
        <f t="shared" si="2"/>
        <v>165.3409342411274</v>
      </c>
    </row>
    <row r="65" spans="2:7" x14ac:dyDescent="0.25">
      <c r="B65">
        <f>'Comp Graph Math'!B62</f>
        <v>5495.4087385761077</v>
      </c>
      <c r="C65" s="2" t="str">
        <f>'Comp Graph Math'!AB62</f>
        <v>0.682329531152322+0.353283489711044i</v>
      </c>
      <c r="D65" t="str">
        <f>'VM Plant'!L65</f>
        <v>4.15225678088189-5.10375366726075i</v>
      </c>
      <c r="E65" t="str">
        <f t="shared" si="3"/>
        <v>-4.63627932871861+2.01551808117267i</v>
      </c>
      <c r="F65">
        <f t="shared" si="1"/>
        <v>5.055432637216863</v>
      </c>
      <c r="G65">
        <f t="shared" si="2"/>
        <v>156.50409030969826</v>
      </c>
    </row>
    <row r="66" spans="2:7" x14ac:dyDescent="0.25">
      <c r="B66">
        <f>'Comp Graph Math'!B63</f>
        <v>5888.4365535557399</v>
      </c>
      <c r="C66" s="2" t="str">
        <f>'Comp Graph Math'!AB63</f>
        <v>0.67336535103801+0.416219808307938i</v>
      </c>
      <c r="D66" t="str">
        <f>'VM Plant'!L66</f>
        <v>2.1066269196966-8.15396479170812i</v>
      </c>
      <c r="E66" t="str">
        <f t="shared" si="3"/>
        <v>-4.81237123784205+4.61377751162765i</v>
      </c>
      <c r="F66">
        <f t="shared" si="1"/>
        <v>6.6667728218089488</v>
      </c>
      <c r="G66">
        <f t="shared" si="2"/>
        <v>136.20695095499445</v>
      </c>
    </row>
    <row r="67" spans="2:7" x14ac:dyDescent="0.25">
      <c r="B67">
        <f>'Comp Graph Math'!B64</f>
        <v>6309.5734448017711</v>
      </c>
      <c r="C67" s="2" t="str">
        <f>'Comp Graph Math'!AB64</f>
        <v>0.663229529941652+0.482141433263018i</v>
      </c>
      <c r="D67" t="str">
        <f>'VM Plant'!L67</f>
        <v>-3.2740939521315-7.77649444443872i</v>
      </c>
      <c r="E67" t="str">
        <f t="shared" si="3"/>
        <v>-1.5778943843466+6.73617710569742i</v>
      </c>
      <c r="F67">
        <f t="shared" si="1"/>
        <v>6.9185137629027382</v>
      </c>
      <c r="G67">
        <f t="shared" si="2"/>
        <v>103.18337717818909</v>
      </c>
    </row>
    <row r="68" spans="2:7" x14ac:dyDescent="0.25">
      <c r="B68">
        <f>'Comp Graph Math'!B65</f>
        <v>6760.8297539196428</v>
      </c>
      <c r="C68" s="2" t="str">
        <f>'Comp Graph Math'!AB65</f>
        <v>0.651797557492887+0.551585008321795i</v>
      </c>
      <c r="D68" t="str">
        <f>'VM Plant'!L68</f>
        <v>-4.8122254934389-3.6296568668633i</v>
      </c>
      <c r="E68" t="str">
        <f t="shared" si="3"/>
        <v>1.13453250961442+5.02015291920363i</v>
      </c>
      <c r="F68">
        <f t="shared" si="1"/>
        <v>5.1467561966311086</v>
      </c>
      <c r="G68">
        <f t="shared" si="2"/>
        <v>77.265332685933473</v>
      </c>
    </row>
    <row r="69" spans="2:7" x14ac:dyDescent="0.25">
      <c r="B69">
        <f>'Comp Graph Math'!B66</f>
        <v>7244.3596007497108</v>
      </c>
      <c r="C69" s="2" t="str">
        <f>'Comp Graph Math'!AB66</f>
        <v>0.638941730199066+0.625151857451519i</v>
      </c>
      <c r="D69" t="str">
        <f>'VM Plant'!L69</f>
        <v>-3.80017167914219-1.41401753425417i</v>
      </c>
      <c r="E69" t="str">
        <f t="shared" si="3"/>
        <v>1.54411257971659+3.27915919371857i</v>
      </c>
      <c r="F69">
        <f t="shared" si="1"/>
        <v>3.6245232343838061</v>
      </c>
      <c r="G69">
        <f t="shared" si="2"/>
        <v>64.78487578542169</v>
      </c>
    </row>
    <row r="70" spans="2:7" x14ac:dyDescent="0.25">
      <c r="B70">
        <f>'Comp Graph Math'!B67</f>
        <v>7762.4711662866976</v>
      </c>
      <c r="C70" s="2" t="str">
        <f>'Comp Graph Math'!AB67</f>
        <v>0.624535347787608+0.703520562736065i</v>
      </c>
      <c r="D70" t="str">
        <f>'VM Plant'!L70</f>
        <v>-2.80508264790331-0.54141401271954i</v>
      </c>
      <c r="E70" t="str">
        <f t="shared" si="3"/>
        <v>1.37097737617964+2.31156551170499i</v>
      </c>
      <c r="F70">
        <f t="shared" si="1"/>
        <v>2.6875479681115202</v>
      </c>
      <c r="G70">
        <f t="shared" si="2"/>
        <v>59.328042774879002</v>
      </c>
    </row>
    <row r="71" spans="2:7" x14ac:dyDescent="0.25">
      <c r="B71">
        <f>'Comp Graph Math'!B68</f>
        <v>8317.637711026473</v>
      </c>
      <c r="C71" s="2" t="str">
        <f>'Comp Graph Math'!AB68</f>
        <v>0.608458923619057+0.787461617827021i</v>
      </c>
      <c r="D71" t="str">
        <f>'VM Plant'!L71</f>
        <v>-2.10438009115636-0.175716244032767i</v>
      </c>
      <c r="E71" t="str">
        <f t="shared" ref="E71:E102" si="4">IMPRODUCT(C71,D71,-1)</f>
        <v>1.14205904734584+1.76403466781152i</v>
      </c>
      <c r="F71">
        <f t="shared" si="1"/>
        <v>2.1014559659591696</v>
      </c>
      <c r="G71">
        <f t="shared" si="2"/>
        <v>57.080453802430654</v>
      </c>
    </row>
    <row r="72" spans="2:7" x14ac:dyDescent="0.25">
      <c r="B72">
        <f>'Comp Graph Math'!B69</f>
        <v>8912.5093813371986</v>
      </c>
      <c r="C72" s="2" t="str">
        <f>'Comp Graph Math'!AB69</f>
        <v>0.590609103569166+0.877854410438508i</v>
      </c>
      <c r="D72" t="str">
        <f>'VM Plant'!L72</f>
        <v>-1.61860093226712-0.00885624331073787i</v>
      </c>
      <c r="E72" t="str">
        <f t="shared" si="4"/>
        <v>0.948185953392252+1.42612654505332i</v>
      </c>
      <c r="F72">
        <f t="shared" ref="F72:F107" si="5">IMABS(E72)</f>
        <v>1.712569275888159</v>
      </c>
      <c r="G72">
        <f t="shared" ref="G72:G107" si="6">IMARGUMENT(E72)*180/PI()</f>
        <v>56.381336799540307</v>
      </c>
    </row>
    <row r="73" spans="2:7" x14ac:dyDescent="0.25">
      <c r="B73">
        <f>'Comp Graph Math'!B70</f>
        <v>9549.9258602140817</v>
      </c>
      <c r="C73" s="2" t="str">
        <f>'Comp Graph Math'!AB70</f>
        <v>0.570911193219837+0.975706759578109i</v>
      </c>
      <c r="D73" t="str">
        <f>'VM Plant'!L73</f>
        <v>-1.27221116335087+0.0714130571320708i</v>
      </c>
      <c r="E73" t="str">
        <f t="shared" si="4"/>
        <v>0.795997795862141+1.20053451803343i</v>
      </c>
      <c r="F73">
        <f t="shared" si="5"/>
        <v>1.4404497978087074</v>
      </c>
      <c r="G73">
        <f t="shared" si="6"/>
        <v>56.454182707508345</v>
      </c>
    </row>
    <row r="74" spans="2:7" x14ac:dyDescent="0.25">
      <c r="B74">
        <f>'Comp Graph Math'!B71</f>
        <v>10232.929922807258</v>
      </c>
      <c r="C74" s="2" t="str">
        <f>'Comp Graph Math'!AB71</f>
        <v>0.54933645019209+1.08217716720895i</v>
      </c>
      <c r="D74" t="str">
        <f>'VM Plant'!L74</f>
        <v>-1.01724651299524+0.110396310871199i</v>
      </c>
      <c r="E74" t="str">
        <f t="shared" si="4"/>
        <v>0.678278955388+1.04019623225808i</v>
      </c>
      <c r="F74">
        <f t="shared" si="5"/>
        <v>1.2418013298938531</v>
      </c>
      <c r="G74">
        <f t="shared" si="6"/>
        <v>56.892904995150346</v>
      </c>
    </row>
    <row r="75" spans="2:7" x14ac:dyDescent="0.25">
      <c r="B75">
        <f>'Comp Graph Math'!B72</f>
        <v>10964.781961431543</v>
      </c>
      <c r="C75" s="2" t="str">
        <f>'Comp Graph Math'!AB72</f>
        <v>0.525925615828808+1.19859981992043i</v>
      </c>
      <c r="D75" t="str">
        <f>'VM Plant'!L75</f>
        <v>-0.824269675150682+0.128296804274933i</v>
      </c>
      <c r="E75" t="str">
        <f t="shared" si="4"/>
        <v>0.587281063012935+0.920494908404316i</v>
      </c>
      <c r="F75">
        <f t="shared" si="5"/>
        <v>1.0918836583500431</v>
      </c>
      <c r="G75">
        <f t="shared" si="6"/>
        <v>57.461889465610788</v>
      </c>
    </row>
    <row r="76" spans="2:7" x14ac:dyDescent="0.25">
      <c r="B76">
        <f>'Comp Graph Math'!B73</f>
        <v>11748.975549394985</v>
      </c>
      <c r="C76" s="2" t="str">
        <f>'Comp Graph Math'!AB73</f>
        <v>0.500820546134313+1.32651216591987i</v>
      </c>
      <c r="D76" t="str">
        <f>'VM Plant'!L76</f>
        <v>-0.674789870985518+0.134894513875963i</v>
      </c>
      <c r="E76" t="str">
        <f t="shared" si="4"/>
        <v>0.516887845485181+0.827559029191907i</v>
      </c>
      <c r="F76">
        <f t="shared" si="5"/>
        <v>0.9757187051642312</v>
      </c>
      <c r="G76">
        <f t="shared" si="6"/>
        <v>58.011375467561159</v>
      </c>
    </row>
    <row r="77" spans="2:7" x14ac:dyDescent="0.25">
      <c r="B77">
        <f>'Comp Graph Math'!B74</f>
        <v>12589.254117941335</v>
      </c>
      <c r="C77" s="2" t="str">
        <f>'Comp Graph Math'!AB74</f>
        <v>0.474306261008866+1.46768455767326i</v>
      </c>
      <c r="D77" t="str">
        <f>'VM Plant'!L77</f>
        <v>-0.556787318209765+0.135242823691401i</v>
      </c>
      <c r="E77" t="str">
        <f t="shared" si="4"/>
        <v>0.462581514945224+0.75304163081143i</v>
      </c>
      <c r="F77">
        <f t="shared" si="5"/>
        <v>0.88377223067041244</v>
      </c>
      <c r="G77">
        <f t="shared" si="6"/>
        <v>58.438254509536414</v>
      </c>
    </row>
    <row r="78" spans="2:7" x14ac:dyDescent="0.25">
      <c r="B78">
        <f>'Comp Graph Math'!B75</f>
        <v>13489.628825916196</v>
      </c>
      <c r="C78" s="2" t="str">
        <f>'Comp Graph Math'!AB75</f>
        <v>0.446866262402032+1.62415093841996i</v>
      </c>
      <c r="D78" t="str">
        <f>'VM Plant'!L78</f>
        <v>-0.462176810602912+0.132090387210015i</v>
      </c>
      <c r="E78" t="str">
        <f t="shared" si="4"/>
        <v>0.421065950266417+0.691618163024887i</v>
      </c>
      <c r="F78">
        <f t="shared" si="5"/>
        <v>0.80971119413015402</v>
      </c>
      <c r="G78">
        <f t="shared" si="6"/>
        <v>58.666412309432431</v>
      </c>
    </row>
    <row r="79" spans="2:7" x14ac:dyDescent="0.25">
      <c r="B79">
        <f>'Comp Graph Math'!B76</f>
        <v>14454.397707458906</v>
      </c>
      <c r="C79" s="2" t="str">
        <f>'Comp Graph Math'!AB76</f>
        <v>0.419254563761077+1.79823879190207i</v>
      </c>
      <c r="D79" t="str">
        <f>'VM Plant'!L79</f>
        <v>-0.385347359518741+0.126993186821849i</v>
      </c>
      <c r="E79" t="str">
        <f t="shared" si="4"/>
        <v>0.389922713961828+0.63970409710201i</v>
      </c>
      <c r="F79">
        <f t="shared" si="5"/>
        <v>0.74917358116290744</v>
      </c>
      <c r="G79">
        <f t="shared" si="6"/>
        <v>58.636186082317174</v>
      </c>
    </row>
    <row r="80" spans="2:7" x14ac:dyDescent="0.25">
      <c r="B80">
        <f>'Comp Graph Math'!B77</f>
        <v>15488.16618912444</v>
      </c>
      <c r="C80" s="2" t="str">
        <f>'Comp Graph Math'!AB77</f>
        <v>0.392588493389746+1.99259547840192i</v>
      </c>
      <c r="D80" t="str">
        <f>'VM Plant'!L80</f>
        <v>-0.32229582721506+0.120859104767158i</v>
      </c>
      <c r="E80" t="str">
        <f t="shared" si="4"/>
        <v>0.367352938914905+0.594757314163563i</v>
      </c>
      <c r="F80">
        <f t="shared" si="5"/>
        <v>0.69905968592136192</v>
      </c>
      <c r="G80">
        <f t="shared" si="6"/>
        <v>58.298372770973494</v>
      </c>
    </row>
    <row r="81" spans="2:7" x14ac:dyDescent="0.25">
      <c r="B81">
        <f>'Comp Graph Math'!B78</f>
        <v>16595.869074375201</v>
      </c>
      <c r="C81" s="2" t="str">
        <f>'Comp Graph Math'!AB78</f>
        <v>0.368466919870937+2.21020653203592i</v>
      </c>
      <c r="D81" t="str">
        <f>'VM Plant'!L81</f>
        <v>-0.270096012050713+0.114229356066479i</v>
      </c>
      <c r="E81" t="str">
        <f t="shared" si="4"/>
        <v>0.351991914558138+0.554878231122682i</v>
      </c>
      <c r="F81">
        <f t="shared" si="5"/>
        <v>0.65710589655560081</v>
      </c>
      <c r="G81">
        <f t="shared" si="6"/>
        <v>57.6106395306184</v>
      </c>
    </row>
    <row r="82" spans="2:7" x14ac:dyDescent="0.25">
      <c r="B82">
        <f>'Comp Graph Math'!B79</f>
        <v>17782.794100388823</v>
      </c>
      <c r="C82" s="2" t="str">
        <f>'Comp Graph Math'!AB79</f>
        <v>0.349118986137362+2.45439935484533i</v>
      </c>
      <c r="D82" t="str">
        <f>'VM Plant'!L82</f>
        <v>-0.226562993762966+0.107430680139854i</v>
      </c>
      <c r="E82" t="str">
        <f t="shared" si="4"/>
        <v>0.342775234704625+0.518569975593177i</v>
      </c>
      <c r="F82">
        <f t="shared" si="5"/>
        <v>0.6216185977860692</v>
      </c>
      <c r="G82">
        <f t="shared" si="6"/>
        <v>56.535259506136903</v>
      </c>
    </row>
    <row r="83" spans="2:7" x14ac:dyDescent="0.25">
      <c r="B83">
        <f>'Comp Graph Math'!B80</f>
        <v>19054.607179632032</v>
      </c>
      <c r="C83" s="2" t="str">
        <f>'Comp Graph Math'!AB80</f>
        <v>0.337588543442093+2.7288228517521i</v>
      </c>
      <c r="D83" t="str">
        <f>'VM Plant'!L83</f>
        <v>-0.190034724084371+0.100660865395269i</v>
      </c>
      <c r="E83" t="str">
        <f t="shared" si="4"/>
        <v>0.338839215474815+0.484589142777427i</v>
      </c>
      <c r="F83">
        <f t="shared" si="5"/>
        <v>0.59130250400395701</v>
      </c>
      <c r="G83">
        <f t="shared" si="6"/>
        <v>55.037603778388657</v>
      </c>
    </row>
    <row r="84" spans="2:7" x14ac:dyDescent="0.25">
      <c r="B84">
        <f>'Comp Graph Math'!B81</f>
        <v>20417.379446694853</v>
      </c>
      <c r="C84" s="2" t="str">
        <f>'Comp Graph Math'!AB81</f>
        <v>0.337958952326655+3.03738973690516i</v>
      </c>
      <c r="D84" t="str">
        <f>'VM Plant'!L84</f>
        <v>-0.159226135925011+0.0940384084142899i</v>
      </c>
      <c r="E84" t="str">
        <f t="shared" si="4"/>
        <v>0.339443194672698+0.451850709119535i</v>
      </c>
      <c r="F84">
        <f t="shared" si="5"/>
        <v>0.56514665861299562</v>
      </c>
      <c r="G84">
        <f t="shared" si="6"/>
        <v>53.085075471218005</v>
      </c>
    </row>
    <row r="85" spans="2:7" x14ac:dyDescent="0.25">
      <c r="B85">
        <f>'Comp Graph Math'!B82</f>
        <v>21877.616239495044</v>
      </c>
      <c r="C85" s="2" t="str">
        <f>'Comp Graph Math'!AB82</f>
        <v>0.35562131664142+3.38416335433062i</v>
      </c>
      <c r="D85" t="str">
        <f>'VM Plant'!L85</f>
        <v>-0.133129355375012+0.0876321658658274i</v>
      </c>
      <c r="E85" t="str">
        <f t="shared" si="4"/>
        <v>0.343905201025841+0.419367619640429i</v>
      </c>
      <c r="F85">
        <f t="shared" si="5"/>
        <v>0.5423467412048345</v>
      </c>
      <c r="G85">
        <f t="shared" si="6"/>
        <v>50.64630696805748</v>
      </c>
    </row>
    <row r="86" spans="2:7" x14ac:dyDescent="0.25">
      <c r="B86">
        <f>'Comp Graph Math'!B83</f>
        <v>23442.28815319874</v>
      </c>
      <c r="C86" s="2" t="str">
        <f>'Comp Graph Math'!AB83</f>
        <v>0.397585883108068+3.77316481278405i</v>
      </c>
      <c r="D86" t="str">
        <f>'VM Plant'!L86</f>
        <v>-0.110943969485549+0.0814794889869229i</v>
      </c>
      <c r="E86" t="str">
        <f t="shared" si="4"/>
        <v>0.35154529689251+0.386214787269401i</v>
      </c>
      <c r="F86">
        <f t="shared" si="5"/>
        <v>0.52225085703404228</v>
      </c>
      <c r="G86">
        <f t="shared" si="6"/>
        <v>47.690515834401012</v>
      </c>
    </row>
    <row r="87" spans="2:7" x14ac:dyDescent="0.25">
      <c r="B87">
        <f>'Comp Graph Math'!B84</f>
        <v>25118.864315095281</v>
      </c>
      <c r="C87" s="2" t="str">
        <f>'Comp Graph Math'!AB84</f>
        <v>0.47283034906867+4.2080691182163i</v>
      </c>
      <c r="D87" t="str">
        <f>'VM Plant'!L87</f>
        <v>-0.0920273433298926+0.0755975440054965i</v>
      </c>
      <c r="E87" t="str">
        <f t="shared" si="4"/>
        <v>0.361633011213063+0.351512608377157i</v>
      </c>
      <c r="F87">
        <f t="shared" si="5"/>
        <v>0.50432087865479047</v>
      </c>
      <c r="G87">
        <f t="shared" si="6"/>
        <v>44.186957849317302</v>
      </c>
    </row>
    <row r="88" spans="2:7" x14ac:dyDescent="0.25">
      <c r="B88">
        <f>'Comp Graph Math'!B85</f>
        <v>26915.348039268592</v>
      </c>
      <c r="C88" s="2" t="str">
        <f>'Comp Graph Math'!AB85</f>
        <v>0.592668928370736+4.69175119529395i</v>
      </c>
      <c r="D88" t="str">
        <f>'VM Plant'!L88</f>
        <v>-0.0758585948412218+0.0699905040390107i</v>
      </c>
      <c r="E88" t="str">
        <f t="shared" si="4"/>
        <v>0.373337063096511+0.314428455994694i</v>
      </c>
      <c r="F88">
        <f t="shared" si="5"/>
        <v>0.48810430916017883</v>
      </c>
      <c r="G88">
        <f t="shared" si="6"/>
        <v>40.104440746655605</v>
      </c>
    </row>
    <row r="89" spans="2:7" x14ac:dyDescent="0.25">
      <c r="B89">
        <f>'Comp Graph Math'!B86</f>
        <v>28840.315031265498</v>
      </c>
      <c r="C89" s="2" t="str">
        <f>'Comp Graph Math'!AB86</f>
        <v>0.771110636290843+5.22563517458018i</v>
      </c>
      <c r="D89" t="str">
        <f>'VM Plant'!L89</f>
        <v>-0.0620120542207968+0.0646541876351498i</v>
      </c>
      <c r="E89" t="str">
        <f t="shared" si="4"/>
        <v>0.385677351678047+0.274196840017961i</v>
      </c>
      <c r="F89">
        <f t="shared" si="5"/>
        <v>0.47321340500162007</v>
      </c>
      <c r="G89">
        <f t="shared" si="6"/>
        <v>35.410877338470186</v>
      </c>
    </row>
    <row r="90" spans="2:7" x14ac:dyDescent="0.25">
      <c r="B90">
        <f>'Comp Graph Math'!B87</f>
        <v>30902.954325135292</v>
      </c>
      <c r="C90" s="2" t="str">
        <f>'Comp Graph Math'!AB87</f>
        <v>1.02515248302653+5.80879494346595i</v>
      </c>
      <c r="D90" t="str">
        <f>'VM Plant'!L90</f>
        <v>-0.0501374278319876+0.0595790905835537i</v>
      </c>
      <c r="E90" t="str">
        <f t="shared" si="4"/>
        <v>0.397481228752572+0.230160384620646i</v>
      </c>
      <c r="F90">
        <f t="shared" si="5"/>
        <v>0.45930940536786119</v>
      </c>
      <c r="G90">
        <f t="shared" si="6"/>
        <v>30.07286579173034</v>
      </c>
    </row>
    <row r="91" spans="2:7" x14ac:dyDescent="0.25">
      <c r="B91">
        <f>'Comp Graph Math'!B88</f>
        <v>33113.1121482585</v>
      </c>
      <c r="C91" s="2" t="str">
        <f>'Comp Graph Math'!AB88</f>
        <v>1.37492114898529+6.43675396949405i</v>
      </c>
      <c r="D91" t="str">
        <f>'VM Plant'!L91</f>
        <v>-0.0399447802450426+0.0547523929177018i</v>
      </c>
      <c r="E91" t="str">
        <f t="shared" si="4"/>
        <v>0.407348605602794+0.181834499822745i</v>
      </c>
      <c r="F91">
        <f t="shared" si="5"/>
        <v>0.4460904300837763</v>
      </c>
      <c r="G91">
        <f t="shared" si="6"/>
        <v>24.055290395515168</v>
      </c>
    </row>
    <row r="92" spans="2:7" x14ac:dyDescent="0.25">
      <c r="B92">
        <f>'Comp Graph Math'!B89</f>
        <v>35481.338923356889</v>
      </c>
      <c r="C92" s="2" t="str">
        <f>'Comp Graph Math'!AB89</f>
        <v>1.84353372635386+7.09994306766347i</v>
      </c>
      <c r="D92" t="str">
        <f>'VM Plant'!L92</f>
        <v>-0.0311930327849481+0.0501593068791205i</v>
      </c>
      <c r="E92" t="str">
        <f t="shared" si="4"/>
        <v>0.41363363112153+0.1289983829587i</v>
      </c>
      <c r="F92">
        <f t="shared" si="5"/>
        <v>0.43328208317531591</v>
      </c>
      <c r="G92">
        <f t="shared" si="6"/>
        <v>17.320939713946714</v>
      </c>
    </row>
    <row r="93" spans="2:7" x14ac:dyDescent="0.25">
      <c r="B93">
        <f>'Comp Graph Math'!B90</f>
        <v>38018.939632055466</v>
      </c>
      <c r="C93" s="2" t="str">
        <f>'Comp Graph Math'!AB90</f>
        <v>2.45649416582432+7.78180405027066i</v>
      </c>
      <c r="D93" t="str">
        <f>'VM Plant'!L93</f>
        <v>-0.023681066269746+0.0457840013288371i</v>
      </c>
      <c r="E93" t="str">
        <f t="shared" si="4"/>
        <v>0.414454528110472+0.0718132852602561i</v>
      </c>
      <c r="F93">
        <f t="shared" si="5"/>
        <v>0.42063012708452652</v>
      </c>
      <c r="G93">
        <f t="shared" si="6"/>
        <v>9.8301415871838493</v>
      </c>
    </row>
    <row r="94" spans="2:7" x14ac:dyDescent="0.25">
      <c r="B94">
        <f>'Comp Graph Math'!B91</f>
        <v>40738.027780410564</v>
      </c>
      <c r="C94" s="2" t="str">
        <f>'Comp Graph Math'!AB91</f>
        <v>3.24038029720701+8.45658624409507i</v>
      </c>
      <c r="D94" t="str">
        <f>'VM Plant'!L94</f>
        <v>-0.0172407789639802+0.0416102586714551i</v>
      </c>
      <c r="E94" t="str">
        <f t="shared" si="4"/>
        <v>0.407747421557647+0.0109650718636083i</v>
      </c>
      <c r="F94">
        <f t="shared" si="5"/>
        <v>0.4078948303029637</v>
      </c>
      <c r="G94">
        <f t="shared" si="6"/>
        <v>1.5404167576724408</v>
      </c>
    </row>
    <row r="95" spans="2:7" x14ac:dyDescent="0.25">
      <c r="B95">
        <f>'Comp Graph Math'!B92</f>
        <v>43651.5832240159</v>
      </c>
      <c r="C95" s="2" t="str">
        <f>'Comp Graph Math'!AB92</f>
        <v>4.22051589219932+9.08698603158907i</v>
      </c>
      <c r="D95" t="str">
        <f>'VM Plant'!L95</f>
        <v>-0.0117316311839656+0.0376219718180376i</v>
      </c>
      <c r="E95" t="str">
        <f t="shared" si="4"/>
        <v>0.391383868244693-0.0521789612574525i</v>
      </c>
      <c r="F95">
        <f t="shared" si="5"/>
        <v>0.39484677574989258</v>
      </c>
      <c r="G95">
        <f t="shared" si="6"/>
        <v>-7.593844430384534</v>
      </c>
    </row>
    <row r="96" spans="2:7" x14ac:dyDescent="0.25">
      <c r="B96">
        <f>'Comp Graph Math'!B93</f>
        <v>46773.514128719064</v>
      </c>
      <c r="C96" s="2" t="str">
        <f>'Comp Graph Math'!AB93</f>
        <v>5.41728260700384+9.62194290430043i</v>
      </c>
      <c r="D96" t="str">
        <f>'VM Plant'!L96</f>
        <v>-0.00703633261932124+0.0338035593757785i</v>
      </c>
      <c r="E96" t="str">
        <f t="shared" si="4"/>
        <v>0.363373720591613-0.115420243542451i</v>
      </c>
      <c r="F96">
        <f t="shared" si="5"/>
        <v>0.3812640730989354</v>
      </c>
      <c r="G96">
        <f t="shared" si="6"/>
        <v>-17.621674185909253</v>
      </c>
    </row>
    <row r="97" spans="2:7" x14ac:dyDescent="0.25">
      <c r="B97">
        <f>'Comp Graph Math'!B94</f>
        <v>50118.723362726494</v>
      </c>
      <c r="C97" s="2" t="str">
        <f>'Comp Graph Math'!AB94</f>
        <v>6.84074270534655+9.99514240074609i</v>
      </c>
      <c r="D97" t="str">
        <f>'VM Plant'!L97</f>
        <v>-0.00305741453470761+0.0301403600981509i</v>
      </c>
      <c r="E97" t="str">
        <f t="shared" si="4"/>
        <v>0.322172177366305-0.175623154825431i</v>
      </c>
      <c r="F97">
        <f t="shared" si="5"/>
        <v>0.36693106216261273</v>
      </c>
      <c r="G97">
        <f t="shared" si="6"/>
        <v>-28.59577490989771</v>
      </c>
    </row>
    <row r="98" spans="2:7" x14ac:dyDescent="0.25">
      <c r="B98">
        <f>'Comp Graph Math'!B95</f>
        <v>53703.17963702447</v>
      </c>
      <c r="C98" s="2" t="str">
        <f>'Comp Graph Math'!AB95</f>
        <v>8.48337113019991+10.1250882193202i</v>
      </c>
      <c r="D98" t="str">
        <f>'VM Plant'!L98</f>
        <v>0.000285512442567023+0.026619058239718i</v>
      </c>
      <c r="E98" t="str">
        <f t="shared" si="4"/>
        <v>0.267098204979781-0.228710188852638i</v>
      </c>
      <c r="F98">
        <f t="shared" si="5"/>
        <v>0.35163873732629408</v>
      </c>
      <c r="G98">
        <f t="shared" si="6"/>
        <v>-40.572700950423247</v>
      </c>
    </row>
    <row r="99" spans="2:7" x14ac:dyDescent="0.25">
      <c r="B99">
        <f>'Comp Graph Math'!B96</f>
        <v>57543.993733714917</v>
      </c>
      <c r="C99" s="2" t="str">
        <f>'Comp Graph Math'!AB96</f>
        <v>10.3110144051307+9.91796553170709i</v>
      </c>
      <c r="D99" t="str">
        <f>'VM Plant'!L99</f>
        <v>0.00305797638703465+0.023228186769261i</v>
      </c>
      <c r="E99" t="str">
        <f t="shared" si="4"/>
        <v>0.198845517164321-0.2698350727863i</v>
      </c>
      <c r="F99">
        <f t="shared" si="5"/>
        <v>0.33518727034589796</v>
      </c>
      <c r="G99">
        <f t="shared" si="6"/>
        <v>-53.612940767607689</v>
      </c>
    </row>
    <row r="100" spans="2:7" x14ac:dyDescent="0.25">
      <c r="B100">
        <f>'Comp Graph Math'!B97</f>
        <v>61659.500186147365</v>
      </c>
      <c r="C100" s="2" t="str">
        <f>'Comp Graph Math'!AB97</f>
        <v>12.2528012978525+9.27484274786823i</v>
      </c>
      <c r="D100" t="str">
        <f>'VM Plant'!L100</f>
        <v>0.00531247810632504+0.0199587528606708i</v>
      </c>
      <c r="E100" t="str">
        <f t="shared" si="4"/>
        <v>0.120021555590294-0.293823031992402i</v>
      </c>
      <c r="F100">
        <f t="shared" si="5"/>
        <v>0.3173911591955928</v>
      </c>
      <c r="G100">
        <f t="shared" si="6"/>
        <v>-67.780846308252933</v>
      </c>
    </row>
    <row r="101" spans="2:7" x14ac:dyDescent="0.25">
      <c r="B101">
        <f>'Comp Graph Math'!B98</f>
        <v>66069.344800758787</v>
      </c>
      <c r="C101" s="2" t="str">
        <f>'Comp Graph Math'!AB98</f>
        <v>14.1917154213115+8.10487716939274i</v>
      </c>
      <c r="D101" t="str">
        <f>'VM Plant'!L101</f>
        <v>0.00709007409037208+0.0168050270416318i</v>
      </c>
      <c r="E101" t="str">
        <f t="shared" si="4"/>
        <v>0.0355823661941746-0.295956341046642i</v>
      </c>
      <c r="F101">
        <f t="shared" si="5"/>
        <v>0.29808767265637237</v>
      </c>
      <c r="G101">
        <f t="shared" si="6"/>
        <v>-83.144324661506317</v>
      </c>
    </row>
    <row r="102" spans="2:7" x14ac:dyDescent="0.25">
      <c r="B102">
        <f>'Comp Graph Math'!B99</f>
        <v>70794.578438412907</v>
      </c>
      <c r="C102" s="2" t="str">
        <f>'Comp Graph Math'!AB99</f>
        <v>15.9589229055839+6.34580378887705i</v>
      </c>
      <c r="D102" t="str">
        <f>'VM Plant'!L102</f>
        <v>0.00842184696488413+0.0137655304789629i</v>
      </c>
      <c r="E102" t="str">
        <f t="shared" si="4"/>
        <v>-0.0470502509659063-0.273126428047339i</v>
      </c>
      <c r="F102">
        <f t="shared" si="5"/>
        <v>0.27714936733439066</v>
      </c>
      <c r="G102">
        <f t="shared" si="6"/>
        <v>-99.77415355877109</v>
      </c>
    </row>
    <row r="103" spans="2:7" x14ac:dyDescent="0.25">
      <c r="B103">
        <f>'Comp Graph Math'!B100</f>
        <v>75857.757502917535</v>
      </c>
      <c r="C103" s="2" t="str">
        <f>'Comp Graph Math'!AB100</f>
        <v>17.3365650504476+3.99166595752881i</v>
      </c>
      <c r="D103" t="str">
        <f>'VM Plant'!L103</f>
        <v>0.00933041930679807+0.0108442395069852i</v>
      </c>
      <c r="E103" t="str">
        <f t="shared" ref="E103:E107" si="7">IMPRODUCT(C103,D103,-1)</f>
        <v>-0.118470839584935-0.225245780751898i</v>
      </c>
      <c r="F103">
        <f t="shared" si="5"/>
        <v>0.25450147657428535</v>
      </c>
      <c r="G103">
        <f t="shared" si="6"/>
        <v>-117.74268830678345</v>
      </c>
    </row>
    <row r="104" spans="2:7" x14ac:dyDescent="0.25">
      <c r="B104">
        <f>'Comp Graph Math'!B101</f>
        <v>81283.051616408993</v>
      </c>
      <c r="C104" s="2" t="str">
        <f>'Comp Graph Math'!AB101</f>
        <v>18.0750548133309+1.12500220782443i</v>
      </c>
      <c r="D104" t="str">
        <f>'VM Plant'!L104</f>
        <v>0.00983169354447552+0.00805199629659654i</v>
      </c>
      <c r="E104" t="str">
        <f t="shared" si="7"/>
        <v>-0.168649886113201-0.156600951361908i</v>
      </c>
      <c r="F104">
        <f t="shared" si="5"/>
        <v>0.23014482843081732</v>
      </c>
      <c r="G104">
        <f t="shared" si="6"/>
        <v>-137.12155509021744</v>
      </c>
    </row>
    <row r="105" spans="2:7" x14ac:dyDescent="0.25">
      <c r="B105">
        <f>'Comp Graph Math'!B102</f>
        <v>87096.358995607196</v>
      </c>
      <c r="C105" s="2" t="str">
        <f>'Comp Graph Math'!AB102</f>
        <v>17.9308801580876-2.05377143618447i</v>
      </c>
      <c r="D105" t="str">
        <f>'VM Plant'!L105</f>
        <v>0.00993703262218596+0.00540806111258675i</v>
      </c>
      <c r="E105" t="str">
        <f t="shared" si="7"/>
        <v>-0.189286662513594-0.0765629019375281i</v>
      </c>
      <c r="F105">
        <f t="shared" si="5"/>
        <v>0.20418452085951758</v>
      </c>
      <c r="G105">
        <f t="shared" si="6"/>
        <v>-157.97759214034653</v>
      </c>
    </row>
    <row r="106" spans="2:7" x14ac:dyDescent="0.25">
      <c r="B106">
        <f>'Comp Graph Math'!B103</f>
        <v>93325.430079698155</v>
      </c>
      <c r="C106" s="2" t="str">
        <f>'Comp Graph Math'!AB103</f>
        <v>16.7277958000426-5.21285827653161i</v>
      </c>
      <c r="D106" t="str">
        <f>'VM Plant'!L106</f>
        <v>0.00965612389484494+0.00294165476756647i</v>
      </c>
      <c r="E106" t="str">
        <f t="shared" si="7"/>
        <v>-0.176860098134686+0.0011286050983834i</v>
      </c>
      <c r="F106">
        <f t="shared" si="5"/>
        <v>0.17686369910662522</v>
      </c>
      <c r="G106">
        <f t="shared" si="6"/>
        <v>179.63438089295357</v>
      </c>
    </row>
    <row r="107" spans="2:7" x14ac:dyDescent="0.25">
      <c r="B107">
        <f>'Comp Graph Math'!B104</f>
        <v>99999.999999999127</v>
      </c>
      <c r="C107" s="2" t="str">
        <f>'Comp Graph Math'!AB104</f>
        <v>14.4360301048007-7.90977252982331i</v>
      </c>
      <c r="D107" t="str">
        <f>'VM Plant'!L107</f>
        <v>0.00900077517658178+0.000693209316105886i</v>
      </c>
      <c r="E107" t="str">
        <f t="shared" si="7"/>
        <v>-0.135418589421629+0.0611868936826092i</v>
      </c>
      <c r="F107">
        <f t="shared" si="5"/>
        <v>0.14860023660637506</v>
      </c>
      <c r="G107">
        <f t="shared" si="6"/>
        <v>155.68486968897292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107"/>
  <sheetViews>
    <sheetView topLeftCell="P7" workbookViewId="0">
      <selection activeCell="S24" sqref="S24"/>
    </sheetView>
  </sheetViews>
  <sheetFormatPr defaultRowHeight="15" x14ac:dyDescent="0.25"/>
  <cols>
    <col min="3" max="3" width="9.140625" customWidth="1"/>
    <col min="14" max="15" width="12" bestFit="1" customWidth="1"/>
    <col min="16" max="16" width="12" customWidth="1"/>
    <col min="23" max="23" width="10.5703125" customWidth="1"/>
  </cols>
  <sheetData>
    <row r="2" spans="2:30" x14ac:dyDescent="0.25">
      <c r="L2" s="4"/>
      <c r="M2" s="3" t="s">
        <v>67</v>
      </c>
    </row>
    <row r="4" spans="2:30" x14ac:dyDescent="0.25">
      <c r="V4" t="s">
        <v>80</v>
      </c>
    </row>
    <row r="5" spans="2:30" x14ac:dyDescent="0.25">
      <c r="AA5" s="3"/>
      <c r="AB5" s="3"/>
      <c r="AC5" s="3"/>
      <c r="AD5" s="3"/>
    </row>
    <row r="6" spans="2:30" ht="18.75" x14ac:dyDescent="0.35">
      <c r="B6" t="str">
        <f>'Comp Graph Math'!B3</f>
        <v>Fr</v>
      </c>
      <c r="C6" t="s">
        <v>40</v>
      </c>
      <c r="D6" t="s">
        <v>41</v>
      </c>
      <c r="E6" t="s">
        <v>73</v>
      </c>
      <c r="F6" t="s">
        <v>74</v>
      </c>
      <c r="G6" t="s">
        <v>75</v>
      </c>
      <c r="H6" t="s">
        <v>73</v>
      </c>
      <c r="I6" t="s">
        <v>76</v>
      </c>
      <c r="J6" t="s">
        <v>45</v>
      </c>
      <c r="K6" t="s">
        <v>44</v>
      </c>
      <c r="L6" t="s">
        <v>46</v>
      </c>
      <c r="M6" t="s">
        <v>77</v>
      </c>
      <c r="N6" t="s">
        <v>78</v>
      </c>
      <c r="O6" t="s">
        <v>79</v>
      </c>
      <c r="P6" t="s">
        <v>81</v>
      </c>
      <c r="Q6" t="s">
        <v>68</v>
      </c>
    </row>
    <row r="7" spans="2:30" x14ac:dyDescent="0.25">
      <c r="B7">
        <f>'Comp Graph Math'!B4</f>
        <v>100</v>
      </c>
      <c r="C7" s="2" t="str">
        <f>COMPLEX(0,2*PI()*B7)</f>
        <v>628.318530717959i</v>
      </c>
      <c r="D7" t="str">
        <f>IMPRODUCT(C7,C7)</f>
        <v>-394784.176043575</v>
      </c>
      <c r="E7" t="str">
        <f>IMPRODUCT(C7,'Input-Output'!W$6,'Input-Output'!W$5,'Input-Output'!W$4)</f>
        <v>0.000207345115136926i</v>
      </c>
      <c r="F7" t="str">
        <f>IMPRODUCT(D7,'Input-Output'!W$3,'Input-Output'!W$4,'Input-Output'!W$6)</f>
        <v>-0.0000651393890471899</v>
      </c>
      <c r="G7" t="str">
        <f>IMPRODUCT(D7,'Input-Output'!W$3,'Input-Output'!W$4,'Input-Output'!W$5)</f>
        <v>-5.21115112377519E-07</v>
      </c>
      <c r="H7" t="str">
        <f>IMPRODUCT(C7,'Input-Output'!W$6,'Input-Output'!W$5,'Input-Output'!W$4)</f>
        <v>0.000207345115136926i</v>
      </c>
      <c r="I7" t="str">
        <f>IMPRODUCT(C7,'Input-Output'!W$3)</f>
        <v>0.000628318530717959i</v>
      </c>
      <c r="J7" t="str">
        <f>IMSUM(F7,G7,H7,I7,'Input-Output'!W$6)</f>
        <v>0.24993433949584+0.000835663645854885i</v>
      </c>
      <c r="K7" t="str">
        <f>IMSUM(E7,'Input-Output'!W$6)</f>
        <v>0.25+0.000207345115136926i</v>
      </c>
      <c r="L7" t="str">
        <f>IMPRODUCT(IMDIV(K7,J7),'Input-Output'!Q$20,IMEXP(IMDIV(C7,-'Input-Output'!C$5)))</f>
        <v>1.8186140261672-0.0114284003569692i</v>
      </c>
      <c r="M7">
        <v>20</v>
      </c>
      <c r="N7">
        <v>1</v>
      </c>
      <c r="O7">
        <v>1</v>
      </c>
      <c r="P7">
        <v>1</v>
      </c>
      <c r="Q7">
        <f>M7*N7*O7*P7</f>
        <v>20</v>
      </c>
    </row>
    <row r="8" spans="2:30" x14ac:dyDescent="0.25">
      <c r="B8">
        <f>'Comp Graph Math'!B5</f>
        <v>107.15193052376065</v>
      </c>
      <c r="C8" s="2" t="str">
        <f t="shared" ref="C8:C71" si="0">COMPLEX(0,2*PI()*B8)</f>
        <v>673.255435502821i</v>
      </c>
      <c r="D8" t="str">
        <f t="shared" ref="D8:D71" si="1">IMPRODUCT(C8,C8)</f>
        <v>-453272.881434093</v>
      </c>
      <c r="E8" t="str">
        <f>IMPRODUCT(C8,'Input-Output'!W$6,'Input-Output'!W$5,'Input-Output'!W$4)</f>
        <v>0.000222174293715931i</v>
      </c>
      <c r="F8" t="str">
        <f>IMPRODUCT(D8,'Input-Output'!W$3,'Input-Output'!W$4,'Input-Output'!W$6)</f>
        <v>-0.0000747900254366253</v>
      </c>
      <c r="G8" t="str">
        <f>IMPRODUCT(D8,'Input-Output'!W$3,'Input-Output'!W$4,'Input-Output'!W$5)</f>
        <v>-5.98320203493003E-07</v>
      </c>
      <c r="H8" t="str">
        <f>IMPRODUCT(C8,'Input-Output'!W$6,'Input-Output'!W$5,'Input-Output'!W$4)</f>
        <v>0.000222174293715931i</v>
      </c>
      <c r="I8" t="str">
        <f>IMPRODUCT(C8,'Input-Output'!W$3)</f>
        <v>0.000673255435502821i</v>
      </c>
      <c r="J8" t="str">
        <f>IMSUM(F8,G8,H8,I8,'Input-Output'!W$6)</f>
        <v>0.24992461165436+0.000895429729218752i</v>
      </c>
      <c r="K8" t="str">
        <f>IMSUM(E8,'Input-Output'!W$6)</f>
        <v>0.25+0.000222174293715931i</v>
      </c>
      <c r="L8" t="str">
        <f>IMPRODUCT(IMDIV(K8,J8),'Input-Output'!Q$20,IMEXP(IMDIV(C8,-'Input-Output'!C$5)))</f>
        <v>1.81867807613426-0.0122464568547186i</v>
      </c>
      <c r="M8">
        <f>$B7/($B8)*M7</f>
        <v>18.665086015939817</v>
      </c>
      <c r="N8">
        <v>1</v>
      </c>
      <c r="O8">
        <v>1</v>
      </c>
      <c r="P8">
        <v>1</v>
      </c>
      <c r="Q8">
        <f t="shared" ref="Q8:Q71" si="2">M8*N8*O8*P8</f>
        <v>18.665086015939817</v>
      </c>
    </row>
    <row r="9" spans="2:30" x14ac:dyDescent="0.25">
      <c r="B9">
        <f>'Comp Graph Math'!B6</f>
        <v>114.81536214968826</v>
      </c>
      <c r="C9" s="2" t="str">
        <f t="shared" si="0"/>
        <v>721.406196497424i</v>
      </c>
      <c r="D9" t="str">
        <f t="shared" si="1"/>
        <v>-520426.90034488</v>
      </c>
      <c r="E9" t="str">
        <f>IMPRODUCT(C9,'Input-Output'!W$6,'Input-Output'!W$5,'Input-Output'!W$4)</f>
        <v>0.00023806404484415i</v>
      </c>
      <c r="F9" t="str">
        <f>IMPRODUCT(D9,'Input-Output'!W$3,'Input-Output'!W$4,'Input-Output'!W$6)</f>
        <v>-0.0000858704385569052</v>
      </c>
      <c r="G9" t="str">
        <f>IMPRODUCT(D9,'Input-Output'!W$3,'Input-Output'!W$4,'Input-Output'!W$5)</f>
        <v>-6.86963508455242E-07</v>
      </c>
      <c r="H9" t="str">
        <f>IMPRODUCT(C9,'Input-Output'!W$6,'Input-Output'!W$5,'Input-Output'!W$4)</f>
        <v>0.00023806404484415i</v>
      </c>
      <c r="I9" t="str">
        <f>IMPRODUCT(C9,'Input-Output'!W$3)</f>
        <v>0.000721406196497424i</v>
      </c>
      <c r="J9" t="str">
        <f>IMSUM(F9,G9,H9,I9,'Input-Output'!W$6)</f>
        <v>0.249913442597935+0.000959470241341574i</v>
      </c>
      <c r="K9" t="str">
        <f>IMSUM(E9,'Input-Output'!W$6)</f>
        <v>0.25+0.00023806404484415i</v>
      </c>
      <c r="L9" t="str">
        <f>IMPRODUCT(IMDIV(K9,J9),'Input-Output'!Q$20,IMEXP(IMDIV(C9,-'Input-Output'!C$5)))</f>
        <v>1.81875162068057-0.013123182673625i</v>
      </c>
      <c r="M9">
        <f t="shared" ref="M9:M72" si="3">B8/(B9)*M8</f>
        <v>17.419271799121613</v>
      </c>
      <c r="N9">
        <v>1</v>
      </c>
      <c r="O9">
        <v>1</v>
      </c>
      <c r="P9">
        <v>1</v>
      </c>
      <c r="Q9">
        <f t="shared" si="2"/>
        <v>17.419271799121613</v>
      </c>
    </row>
    <row r="10" spans="2:30" x14ac:dyDescent="0.25">
      <c r="B10">
        <f>'Comp Graph Math'!B7</f>
        <v>123.026877081238</v>
      </c>
      <c r="C10" s="2" t="str">
        <f t="shared" si="0"/>
        <v>773.000666465024i</v>
      </c>
      <c r="D10" t="str">
        <f t="shared" si="1"/>
        <v>-597530.030355371</v>
      </c>
      <c r="E10" t="str">
        <f>IMPRODUCT(C10,'Input-Output'!W$6,'Input-Output'!W$5,'Input-Output'!W$4)</f>
        <v>0.000255090219933458i</v>
      </c>
      <c r="F10" t="str">
        <f>IMPRODUCT(D10,'Input-Output'!W$3,'Input-Output'!W$4,'Input-Output'!W$6)</f>
        <v>-0.0000985924550086362</v>
      </c>
      <c r="G10" t="str">
        <f>IMPRODUCT(D10,'Input-Output'!W$3,'Input-Output'!W$4,'Input-Output'!W$5)</f>
        <v>-7.8873964006909E-07</v>
      </c>
      <c r="H10" t="str">
        <f>IMPRODUCT(C10,'Input-Output'!W$6,'Input-Output'!W$5,'Input-Output'!W$4)</f>
        <v>0.000255090219933458i</v>
      </c>
      <c r="I10" t="str">
        <f>IMPRODUCT(C10,'Input-Output'!W$3)</f>
        <v>0.000773000666465024i</v>
      </c>
      <c r="J10" t="str">
        <f>IMSUM(F10,G10,H10,I10,'Input-Output'!W$6)</f>
        <v>0.249900618805351+0.00102809088639848i</v>
      </c>
      <c r="K10" t="str">
        <f>IMSUM(E10,'Input-Output'!W$6)</f>
        <v>0.25+0.000255090219933458i</v>
      </c>
      <c r="L10" t="str">
        <f>IMPRODUCT(IMDIV(K10,J10),'Input-Output'!Q$20,IMEXP(IMDIV(C10,-'Input-Output'!C$5)))</f>
        <v>1.81883606816414-0.0140628112572861i</v>
      </c>
      <c r="M10">
        <f t="shared" si="3"/>
        <v>16.256610323282004</v>
      </c>
      <c r="N10">
        <v>1</v>
      </c>
      <c r="O10">
        <v>1</v>
      </c>
      <c r="P10">
        <v>1</v>
      </c>
      <c r="Q10">
        <f t="shared" si="2"/>
        <v>16.256610323282004</v>
      </c>
    </row>
    <row r="11" spans="2:30" x14ac:dyDescent="0.25">
      <c r="B11">
        <f>'Comp Graph Math'!B8</f>
        <v>131.8256738556405</v>
      </c>
      <c r="C11" s="2" t="str">
        <f t="shared" si="0"/>
        <v>828.285137078808i</v>
      </c>
      <c r="D11" t="str">
        <f t="shared" si="1"/>
        <v>-686056.26830566</v>
      </c>
      <c r="E11" t="str">
        <f>IMPRODUCT(C11,'Input-Output'!W$6,'Input-Output'!W$5,'Input-Output'!W$4)</f>
        <v>0.000273334095236007i</v>
      </c>
      <c r="F11" t="str">
        <f>IMPRODUCT(D11,'Input-Output'!W$3,'Input-Output'!W$4,'Input-Output'!W$6)</f>
        <v>-0.000113199284270434</v>
      </c>
      <c r="G11" t="str">
        <f>IMPRODUCT(D11,'Input-Output'!W$3,'Input-Output'!W$4,'Input-Output'!W$5)</f>
        <v>-9.05594274163471E-07</v>
      </c>
      <c r="H11" t="str">
        <f>IMPRODUCT(C11,'Input-Output'!W$6,'Input-Output'!W$5,'Input-Output'!W$4)</f>
        <v>0.000273334095236007i</v>
      </c>
      <c r="I11" t="str">
        <f>IMPRODUCT(C11,'Input-Output'!W$3)</f>
        <v>0.000828285137078808i</v>
      </c>
      <c r="J11" t="str">
        <f>IMSUM(F11,G11,H11,I11,'Input-Output'!W$6)</f>
        <v>0.249885895121455+0.00110161923231482i</v>
      </c>
      <c r="K11" t="str">
        <f>IMSUM(E11,'Input-Output'!W$6)</f>
        <v>0.25+0.000273334095236007i</v>
      </c>
      <c r="L11" t="str">
        <f>IMPRODUCT(IMDIV(K11,J11),'Input-Output'!Q$20,IMEXP(IMDIV(C11,-'Input-Output'!C$5)))</f>
        <v>1.81893303613834-0.0150698874627087i</v>
      </c>
      <c r="M11">
        <f t="shared" si="3"/>
        <v>15.171551500583698</v>
      </c>
      <c r="N11">
        <v>1</v>
      </c>
      <c r="O11">
        <v>1</v>
      </c>
      <c r="P11">
        <v>1</v>
      </c>
      <c r="Q11">
        <f t="shared" si="2"/>
        <v>15.171551500583698</v>
      </c>
    </row>
    <row r="12" spans="2:30" x14ac:dyDescent="0.25">
      <c r="B12">
        <f>'Comp Graph Math'!B9</f>
        <v>141.25375446227517</v>
      </c>
      <c r="C12" s="2" t="str">
        <f t="shared" si="0"/>
        <v>887.52351462132i</v>
      </c>
      <c r="D12" t="str">
        <f t="shared" si="1"/>
        <v>-787697.98900578</v>
      </c>
      <c r="E12" t="str">
        <f>IMPRODUCT(C12,'Input-Output'!W$6,'Input-Output'!W$5,'Input-Output'!W$4)</f>
        <v>0.000292882759825036i</v>
      </c>
      <c r="F12" t="str">
        <f>IMPRODUCT(D12,'Input-Output'!W$3,'Input-Output'!W$4,'Input-Output'!W$6)</f>
        <v>-0.000129970168185954</v>
      </c>
      <c r="G12" t="str">
        <f>IMPRODUCT(D12,'Input-Output'!W$3,'Input-Output'!W$4,'Input-Output'!W$5)</f>
        <v>-1.03976134548763E-06</v>
      </c>
      <c r="H12" t="str">
        <f>IMPRODUCT(C12,'Input-Output'!W$6,'Input-Output'!W$5,'Input-Output'!W$4)</f>
        <v>0.000292882759825036i</v>
      </c>
      <c r="I12" t="str">
        <f>IMPRODUCT(C12,'Input-Output'!W$3)</f>
        <v>0.00088752351462132i</v>
      </c>
      <c r="J12" t="str">
        <f>IMSUM(F12,G12,H12,I12,'Input-Output'!W$6)</f>
        <v>0.249868990070469+0.00118040627444636i</v>
      </c>
      <c r="K12" t="str">
        <f>IMSUM(E12,'Input-Output'!W$6)</f>
        <v>0.25+0.000292882759825036i</v>
      </c>
      <c r="L12" t="str">
        <f>IMPRODUCT(IMDIV(K12,J12),'Input-Output'!Q$20,IMEXP(IMDIV(C12,-'Input-Output'!C$5)))</f>
        <v>1.81904438251756-0.0161492918285599i</v>
      </c>
      <c r="M12">
        <f t="shared" si="3"/>
        <v>14.158915687682784</v>
      </c>
      <c r="N12">
        <v>1</v>
      </c>
      <c r="O12">
        <v>1</v>
      </c>
      <c r="P12">
        <v>1</v>
      </c>
      <c r="Q12">
        <f t="shared" si="2"/>
        <v>14.158915687682784</v>
      </c>
    </row>
    <row r="13" spans="2:30" x14ac:dyDescent="0.25">
      <c r="B13">
        <f>'Comp Graph Math'!B10</f>
        <v>151.35612484362048</v>
      </c>
      <c r="C13" s="2" t="str">
        <f t="shared" si="0"/>
        <v>950.998579769075i</v>
      </c>
      <c r="D13" t="str">
        <f t="shared" si="1"/>
        <v>-904398.298722798</v>
      </c>
      <c r="E13" t="str">
        <f>IMPRODUCT(C13,'Input-Output'!W$6,'Input-Output'!W$5,'Input-Output'!W$4)</f>
        <v>0.000313829531323795i</v>
      </c>
      <c r="F13" t="str">
        <f>IMPRODUCT(D13,'Input-Output'!W$3,'Input-Output'!W$4,'Input-Output'!W$6)</f>
        <v>-0.000149225719289262</v>
      </c>
      <c r="G13" t="str">
        <f>IMPRODUCT(D13,'Input-Output'!W$3,'Input-Output'!W$4,'Input-Output'!W$5)</f>
        <v>-1.19380575431409E-06</v>
      </c>
      <c r="H13" t="str">
        <f>IMPRODUCT(C13,'Input-Output'!W$6,'Input-Output'!W$5,'Input-Output'!W$4)</f>
        <v>0.000313829531323795i</v>
      </c>
      <c r="I13" t="str">
        <f>IMPRODUCT(C13,'Input-Output'!W$3)</f>
        <v>0.000950998579769075i</v>
      </c>
      <c r="J13" t="str">
        <f>IMSUM(F13,G13,H13,I13,'Input-Output'!W$6)</f>
        <v>0.249849580474956+0.00126482811109287i</v>
      </c>
      <c r="K13" t="str">
        <f>IMSUM(E13,'Input-Output'!W$6)</f>
        <v>0.25+0.000313829531323795i</v>
      </c>
      <c r="L13" t="str">
        <f>IMPRODUCT(IMDIV(K13,J13),'Input-Output'!Q$20,IMEXP(IMDIV(C13,-'Input-Output'!C$5)))</f>
        <v>1.81917224141543-0.0173062670414331i</v>
      </c>
      <c r="M13">
        <f t="shared" si="3"/>
        <v>13.213868960151951</v>
      </c>
      <c r="N13">
        <v>1</v>
      </c>
      <c r="O13">
        <v>1</v>
      </c>
      <c r="P13">
        <v>1</v>
      </c>
      <c r="Q13">
        <f t="shared" si="2"/>
        <v>13.213868960151951</v>
      </c>
    </row>
    <row r="14" spans="2:30" x14ac:dyDescent="0.25">
      <c r="B14">
        <f>'Comp Graph Math'!B11</f>
        <v>162.18100973589259</v>
      </c>
      <c r="C14" s="2" t="str">
        <f t="shared" si="0"/>
        <v>1019.01333747611i</v>
      </c>
      <c r="D14" t="str">
        <f t="shared" si="1"/>
        <v>-1038388.1819542</v>
      </c>
      <c r="E14" t="str">
        <f>IMPRODUCT(C14,'Input-Output'!W$6,'Input-Output'!W$5,'Input-Output'!W$4)</f>
        <v>0.000336274401367116i</v>
      </c>
      <c r="F14" t="str">
        <f>IMPRODUCT(D14,'Input-Output'!W$3,'Input-Output'!W$4,'Input-Output'!W$6)</f>
        <v>-0.000171334050022443</v>
      </c>
      <c r="G14" t="str">
        <f>IMPRODUCT(D14,'Input-Output'!W$3,'Input-Output'!W$4,'Input-Output'!W$5)</f>
        <v>-1.37067240017954E-06</v>
      </c>
      <c r="H14" t="str">
        <f>IMPRODUCT(C14,'Input-Output'!W$6,'Input-Output'!W$5,'Input-Output'!W$4)</f>
        <v>0.000336274401367116i</v>
      </c>
      <c r="I14" t="str">
        <f>IMPRODUCT(C14,'Input-Output'!W$3)</f>
        <v>0.00101901333747611i</v>
      </c>
      <c r="J14" t="str">
        <f>IMSUM(F14,G14,H14,I14,'Input-Output'!W$6)</f>
        <v>0.249827295277577+0.00135528773884323i</v>
      </c>
      <c r="K14" t="str">
        <f>IMSUM(E14,'Input-Output'!W$6)</f>
        <v>0.25+0.000336274401367116i</v>
      </c>
      <c r="L14" t="str">
        <f>IMPRODUCT(IMDIV(K14,J14),'Input-Output'!Q$20,IMEXP(IMDIV(C14,-'Input-Output'!C$5)))</f>
        <v>1.81931906436504-0.0185464468649145i</v>
      </c>
      <c r="M14">
        <f t="shared" si="3"/>
        <v>12.331900037229676</v>
      </c>
      <c r="N14">
        <v>1</v>
      </c>
      <c r="O14">
        <v>1</v>
      </c>
      <c r="P14">
        <v>1</v>
      </c>
      <c r="Q14">
        <f t="shared" si="2"/>
        <v>12.331900037229676</v>
      </c>
    </row>
    <row r="15" spans="2:30" x14ac:dyDescent="0.25">
      <c r="B15">
        <f>'Comp Graph Math'!B12</f>
        <v>173.78008287493708</v>
      </c>
      <c r="C15" s="2" t="str">
        <f t="shared" si="0"/>
        <v>1091.89246340026i</v>
      </c>
      <c r="D15" t="str">
        <f t="shared" si="1"/>
        <v>-1192229.15163029</v>
      </c>
      <c r="E15" t="str">
        <f>IMPRODUCT(C15,'Input-Output'!W$6,'Input-Output'!W$5,'Input-Output'!W$4)</f>
        <v>0.000360324512922086i</v>
      </c>
      <c r="F15" t="str">
        <f>IMPRODUCT(D15,'Input-Output'!W$3,'Input-Output'!W$4,'Input-Output'!W$6)</f>
        <v>-0.000196717810018998</v>
      </c>
      <c r="G15" t="str">
        <f>IMPRODUCT(D15,'Input-Output'!W$3,'Input-Output'!W$4,'Input-Output'!W$5)</f>
        <v>-1.57374248015198E-06</v>
      </c>
      <c r="H15" t="str">
        <f>IMPRODUCT(C15,'Input-Output'!W$6,'Input-Output'!W$5,'Input-Output'!W$4)</f>
        <v>0.000360324512922086i</v>
      </c>
      <c r="I15" t="str">
        <f>IMPRODUCT(C15,'Input-Output'!W$3)</f>
        <v>0.00109189246340026i</v>
      </c>
      <c r="J15" t="str">
        <f>IMSUM(F15,G15,H15,I15,'Input-Output'!W$6)</f>
        <v>0.249801708447501+0.00145221697632235i</v>
      </c>
      <c r="K15" t="str">
        <f>IMSUM(E15,'Input-Output'!W$6)</f>
        <v>0.25+0.000360324512922086i</v>
      </c>
      <c r="L15" t="str">
        <f>IMPRODUCT(IMDIV(K15,J15),'Input-Output'!Q$20,IMEXP(IMDIV(C15,-'Input-Output'!C$5)))</f>
        <v>1.81948766774209-0.0198758878404207i</v>
      </c>
      <c r="M15">
        <f t="shared" si="3"/>
        <v>11.508798746743171</v>
      </c>
      <c r="N15">
        <v>1</v>
      </c>
      <c r="O15">
        <v>1</v>
      </c>
      <c r="P15">
        <v>1</v>
      </c>
      <c r="Q15">
        <f t="shared" si="2"/>
        <v>11.508798746743171</v>
      </c>
    </row>
    <row r="16" spans="2:30" x14ac:dyDescent="0.25">
      <c r="B16">
        <f>'Comp Graph Math'!B13</f>
        <v>186.208713666286</v>
      </c>
      <c r="C16" s="2" t="str">
        <f t="shared" si="0"/>
        <v>1169.98385377682i</v>
      </c>
      <c r="D16" t="str">
        <f t="shared" si="1"/>
        <v>-1368862.21809846</v>
      </c>
      <c r="E16" t="str">
        <f>IMPRODUCT(C16,'Input-Output'!W$6,'Input-Output'!W$5,'Input-Output'!W$4)</f>
        <v>0.000386094671746351i</v>
      </c>
      <c r="F16" t="str">
        <f>IMPRODUCT(D16,'Input-Output'!W$3,'Input-Output'!W$4,'Input-Output'!W$6)</f>
        <v>-0.000225862265986246</v>
      </c>
      <c r="G16" t="str">
        <f>IMPRODUCT(D16,'Input-Output'!W$3,'Input-Output'!W$4,'Input-Output'!W$5)</f>
        <v>-1.80689812788997E-06</v>
      </c>
      <c r="H16" t="str">
        <f>IMPRODUCT(C16,'Input-Output'!W$6,'Input-Output'!W$5,'Input-Output'!W$4)</f>
        <v>0.000386094671746351i</v>
      </c>
      <c r="I16" t="str">
        <f>IMPRODUCT(C16,'Input-Output'!W$3)</f>
        <v>0.00116998385377682i</v>
      </c>
      <c r="J16" t="str">
        <f>IMSUM(F16,G16,H16,I16,'Input-Output'!W$6)</f>
        <v>0.249772330835886+0.00155607852552317i</v>
      </c>
      <c r="K16" t="str">
        <f>IMSUM(E16,'Input-Output'!W$6)</f>
        <v>0.25+0.000386094671746351i</v>
      </c>
      <c r="L16" t="str">
        <f>IMPRODUCT(IMDIV(K16,J16),'Input-Output'!Q$20,IMEXP(IMDIV(C16,-'Input-Output'!C$5)))</f>
        <v>1.81968128734026-0.0213011041221057i</v>
      </c>
      <c r="M16">
        <f t="shared" si="3"/>
        <v>10.740635927405098</v>
      </c>
      <c r="N16">
        <v>1</v>
      </c>
      <c r="O16">
        <v>1</v>
      </c>
      <c r="P16">
        <v>1</v>
      </c>
      <c r="Q16">
        <f t="shared" si="2"/>
        <v>10.740635927405098</v>
      </c>
    </row>
    <row r="17" spans="2:17" x14ac:dyDescent="0.25">
      <c r="B17">
        <f>'Comp Graph Math'!B14</f>
        <v>199.52623149688711</v>
      </c>
      <c r="C17" s="2" t="str">
        <f t="shared" si="0"/>
        <v>1253.66028613815i</v>
      </c>
      <c r="D17" t="str">
        <f t="shared" si="1"/>
        <v>-1571664.11303999</v>
      </c>
      <c r="E17" t="str">
        <f>IMPRODUCT(C17,'Input-Output'!W$6,'Input-Output'!W$5,'Input-Output'!W$4)</f>
        <v>0.00041370789442559i</v>
      </c>
      <c r="F17" t="str">
        <f>IMPRODUCT(D17,'Input-Output'!W$3,'Input-Output'!W$4,'Input-Output'!W$6)</f>
        <v>-0.000259324578651598</v>
      </c>
      <c r="G17" t="str">
        <f>IMPRODUCT(D17,'Input-Output'!W$3,'Input-Output'!W$4,'Input-Output'!W$5)</f>
        <v>-2.07459662921279E-06</v>
      </c>
      <c r="H17" t="str">
        <f>IMPRODUCT(C17,'Input-Output'!W$6,'Input-Output'!W$5,'Input-Output'!W$4)</f>
        <v>0.00041370789442559i</v>
      </c>
      <c r="I17" t="str">
        <f>IMPRODUCT(C17,'Input-Output'!W$3)</f>
        <v>0.00125366028613815i</v>
      </c>
      <c r="J17" t="str">
        <f>IMSUM(F17,G17,H17,I17,'Input-Output'!W$6)</f>
        <v>0.249738600824719+0.00166736818056374i</v>
      </c>
      <c r="K17" t="str">
        <f>IMSUM(E17,'Input-Output'!W$6)</f>
        <v>0.25+0.00041370789442559i</v>
      </c>
      <c r="L17" t="str">
        <f>IMPRODUCT(IMDIV(K17,J17),'Input-Output'!Q$20,IMEXP(IMDIV(C17,-'Input-Output'!C$5)))</f>
        <v>1.81990364119927-0.0228291058727685i</v>
      </c>
      <c r="M17">
        <f t="shared" si="3"/>
        <v>10.023744672545488</v>
      </c>
      <c r="N17">
        <v>1</v>
      </c>
      <c r="O17">
        <v>1</v>
      </c>
      <c r="P17">
        <v>1</v>
      </c>
      <c r="Q17">
        <f t="shared" si="2"/>
        <v>10.023744672545488</v>
      </c>
    </row>
    <row r="18" spans="2:17" x14ac:dyDescent="0.25">
      <c r="B18">
        <f>'Comp Graph Math'!B15</f>
        <v>213.79620895022225</v>
      </c>
      <c r="C18" s="2" t="str">
        <f t="shared" si="0"/>
        <v>1343.32119880673i</v>
      </c>
      <c r="D18" t="str">
        <f t="shared" si="1"/>
        <v>-1804511.84316355</v>
      </c>
      <c r="E18" t="str">
        <f>IMPRODUCT(C18,'Input-Output'!W$6,'Input-Output'!W$5,'Input-Output'!W$4)</f>
        <v>0.000443295995606221i</v>
      </c>
      <c r="F18" t="str">
        <f>IMPRODUCT(D18,'Input-Output'!W$3,'Input-Output'!W$4,'Input-Output'!W$6)</f>
        <v>-0.000297744454121986</v>
      </c>
      <c r="G18" t="str">
        <f>IMPRODUCT(D18,'Input-Output'!W$3,'Input-Output'!W$4,'Input-Output'!W$5)</f>
        <v>-2.38195563297589E-06</v>
      </c>
      <c r="H18" t="str">
        <f>IMPRODUCT(C18,'Input-Output'!W$6,'Input-Output'!W$5,'Input-Output'!W$4)</f>
        <v>0.000443295995606221i</v>
      </c>
      <c r="I18" t="str">
        <f>IMPRODUCT(C18,'Input-Output'!W$3)</f>
        <v>0.00134332119880673i</v>
      </c>
      <c r="J18" t="str">
        <f>IMSUM(F18,G18,H18,I18,'Input-Output'!W$6)</f>
        <v>0.249699873590245+0.00178661719441295i</v>
      </c>
      <c r="K18" t="str">
        <f>IMSUM(E18,'Input-Output'!W$6)</f>
        <v>0.25+0.000443295995606221i</v>
      </c>
      <c r="L18" t="str">
        <f>IMPRODUCT(IMDIV(K18,J18),'Input-Output'!Q$20,IMEXP(IMDIV(C18,-'Input-Output'!C$5)))</f>
        <v>1.82015900196116-0.0244674417262251i</v>
      </c>
      <c r="M18">
        <f t="shared" si="3"/>
        <v>9.3547028257440061</v>
      </c>
      <c r="N18">
        <v>1</v>
      </c>
      <c r="O18">
        <v>1</v>
      </c>
      <c r="P18">
        <v>1</v>
      </c>
      <c r="Q18">
        <f t="shared" si="2"/>
        <v>9.3547028257440061</v>
      </c>
    </row>
    <row r="19" spans="2:17" x14ac:dyDescent="0.25">
      <c r="B19">
        <f>'Comp Graph Math'!B16</f>
        <v>229.08676527677622</v>
      </c>
      <c r="C19" s="2" t="str">
        <f t="shared" si="0"/>
        <v>1439.39459765634i</v>
      </c>
      <c r="D19" t="str">
        <f t="shared" si="1"/>
        <v>-2071856.80776226</v>
      </c>
      <c r="E19" t="str">
        <f>IMPRODUCT(C19,'Input-Output'!W$6,'Input-Output'!W$5,'Input-Output'!W$4)</f>
        <v>0.000475000217226592i</v>
      </c>
      <c r="F19" t="str">
        <f>IMPRODUCT(D19,'Input-Output'!W$3,'Input-Output'!W$4,'Input-Output'!W$6)</f>
        <v>-0.000341856373280773</v>
      </c>
      <c r="G19" t="str">
        <f>IMPRODUCT(D19,'Input-Output'!W$3,'Input-Output'!W$4,'Input-Output'!W$5)</f>
        <v>-2.73485098624618E-06</v>
      </c>
      <c r="H19" t="str">
        <f>IMPRODUCT(C19,'Input-Output'!W$6,'Input-Output'!W$5,'Input-Output'!W$4)</f>
        <v>0.000475000217226592i</v>
      </c>
      <c r="I19" t="str">
        <f>IMPRODUCT(C19,'Input-Output'!W$3)</f>
        <v>0.00143939459765634i</v>
      </c>
      <c r="J19" t="str">
        <f>IMSUM(F19,G19,H19,I19,'Input-Output'!W$6)</f>
        <v>0.249655408775733+0.00191439481488293i</v>
      </c>
      <c r="K19" t="str">
        <f>IMSUM(E19,'Input-Output'!W$6)</f>
        <v>0.25+0.000475000217226592i</v>
      </c>
      <c r="L19" t="str">
        <f>IMPRODUCT(IMDIV(K19,J19),'Input-Output'!Q$20,IMEXP(IMDIV(C19,-'Input-Output'!C$5)))</f>
        <v>1.82045228023741-0.0262242459173835i</v>
      </c>
      <c r="M19">
        <f t="shared" si="3"/>
        <v>8.7303166448033611</v>
      </c>
      <c r="N19">
        <v>1</v>
      </c>
      <c r="O19">
        <v>1</v>
      </c>
      <c r="P19">
        <v>1</v>
      </c>
      <c r="Q19">
        <f t="shared" si="2"/>
        <v>8.7303166448033611</v>
      </c>
    </row>
    <row r="20" spans="2:17" x14ac:dyDescent="0.25">
      <c r="B20">
        <f>'Comp Graph Math'!B17</f>
        <v>245.4708915685018</v>
      </c>
      <c r="C20" s="2" t="str">
        <f t="shared" si="0"/>
        <v>1542.33909924348i</v>
      </c>
      <c r="D20" t="str">
        <f t="shared" si="1"/>
        <v>-2378809.89705519</v>
      </c>
      <c r="E20" t="str">
        <f>IMPRODUCT(C20,'Input-Output'!W$6,'Input-Output'!W$5,'Input-Output'!W$4)</f>
        <v>0.000508971902750348i</v>
      </c>
      <c r="F20" t="str">
        <f>IMPRODUCT(D20,'Input-Output'!W$3,'Input-Output'!W$4,'Input-Output'!W$6)</f>
        <v>-0.000392503633014106</v>
      </c>
      <c r="G20" t="str">
        <f>IMPRODUCT(D20,'Input-Output'!W$3,'Input-Output'!W$4,'Input-Output'!W$5)</f>
        <v>-3.14002906411285E-06</v>
      </c>
      <c r="H20" t="str">
        <f>IMPRODUCT(C20,'Input-Output'!W$6,'Input-Output'!W$5,'Input-Output'!W$4)</f>
        <v>0.000508971902750348i</v>
      </c>
      <c r="I20" t="str">
        <f>IMPRODUCT(C20,'Input-Output'!W$3)</f>
        <v>0.00154233909924348i</v>
      </c>
      <c r="J20" t="str">
        <f>IMSUM(F20,G20,H20,I20,'Input-Output'!W$6)</f>
        <v>0.249604356337922+0.00205131100199383i</v>
      </c>
      <c r="K20" t="str">
        <f>IMSUM(E20,'Input-Output'!W$6)</f>
        <v>0.25+0.000508971902750348i</v>
      </c>
      <c r="L20" t="str">
        <f>IMPRODUCT(IMDIV(K20,J20),'Input-Output'!Q$20,IMEXP(IMDIV(C20,-'Input-Output'!C$5)))</f>
        <v>1.82078912071135-0.0281082907983699i</v>
      </c>
      <c r="M20">
        <f t="shared" si="3"/>
        <v>8.1476055560822971</v>
      </c>
      <c r="N20">
        <v>1</v>
      </c>
      <c r="O20">
        <v>1</v>
      </c>
      <c r="P20">
        <v>1</v>
      </c>
      <c r="Q20">
        <f t="shared" si="2"/>
        <v>8.1476055560822971</v>
      </c>
    </row>
    <row r="21" spans="2:17" x14ac:dyDescent="0.25">
      <c r="B21">
        <f>'Comp Graph Math'!B18</f>
        <v>263.0267991895368</v>
      </c>
      <c r="C21" s="2" t="str">
        <f t="shared" si="0"/>
        <v>1652.64612006217i</v>
      </c>
      <c r="D21" t="str">
        <f t="shared" si="1"/>
        <v>-2731239.19815654</v>
      </c>
      <c r="E21" t="str">
        <f>IMPRODUCT(C21,'Input-Output'!W$6,'Input-Output'!W$5,'Input-Output'!W$4)</f>
        <v>0.000545373219620516i</v>
      </c>
      <c r="F21" t="str">
        <f>IMPRODUCT(D21,'Input-Output'!W$3,'Input-Output'!W$4,'Input-Output'!W$6)</f>
        <v>-0.000450654467695829</v>
      </c>
      <c r="G21" t="str">
        <f>IMPRODUCT(D21,'Input-Output'!W$3,'Input-Output'!W$4,'Input-Output'!W$5)</f>
        <v>-3.60523574156663E-06</v>
      </c>
      <c r="H21" t="str">
        <f>IMPRODUCT(C21,'Input-Output'!W$6,'Input-Output'!W$5,'Input-Output'!W$4)</f>
        <v>0.000545373219620516i</v>
      </c>
      <c r="I21" t="str">
        <f>IMPRODUCT(C21,'Input-Output'!W$3)</f>
        <v>0.00165264612006217i</v>
      </c>
      <c r="J21" t="str">
        <f>IMSUM(F21,G21,H21,I21,'Input-Output'!W$6)</f>
        <v>0.249545740296563+0.00219801933968269i</v>
      </c>
      <c r="K21" t="str">
        <f>IMSUM(E21,'Input-Output'!W$6)</f>
        <v>0.25+0.000545373219620516i</v>
      </c>
      <c r="L21" t="str">
        <f>IMPRODUCT(IMDIV(K21,J21),'Input-Output'!Q$20,IMEXP(IMDIV(C21,-'Input-Output'!C$5)))</f>
        <v>1.82117601298549-0.0301290456027249i</v>
      </c>
      <c r="M21">
        <f t="shared" si="3"/>
        <v>7.6037879264112647</v>
      </c>
      <c r="N21">
        <v>1</v>
      </c>
      <c r="O21">
        <v>1</v>
      </c>
      <c r="P21">
        <v>1</v>
      </c>
      <c r="Q21">
        <f t="shared" si="2"/>
        <v>7.6037879264112647</v>
      </c>
    </row>
    <row r="22" spans="2:17" x14ac:dyDescent="0.25">
      <c r="B22">
        <f>'Comp Graph Math'!B19</f>
        <v>281.83829312644355</v>
      </c>
      <c r="C22" s="2" t="str">
        <f t="shared" si="0"/>
        <v>1770.84222237264i</v>
      </c>
      <c r="D22" t="str">
        <f t="shared" si="1"/>
        <v>-3135882.17653767</v>
      </c>
      <c r="E22" t="str">
        <f>IMPRODUCT(C22,'Input-Output'!W$6,'Input-Output'!W$5,'Input-Output'!W$4)</f>
        <v>0.000584377933382971i</v>
      </c>
      <c r="F22" t="str">
        <f>IMPRODUCT(D22,'Input-Output'!W$3,'Input-Output'!W$4,'Input-Output'!W$6)</f>
        <v>-0.000517420559128716</v>
      </c>
      <c r="G22" t="str">
        <f>IMPRODUCT(D22,'Input-Output'!W$3,'Input-Output'!W$4,'Input-Output'!W$5)</f>
        <v>-4.13936447302972E-06</v>
      </c>
      <c r="H22" t="str">
        <f>IMPRODUCT(C22,'Input-Output'!W$6,'Input-Output'!W$5,'Input-Output'!W$4)</f>
        <v>0.000584377933382971i</v>
      </c>
      <c r="I22" t="str">
        <f>IMPRODUCT(C22,'Input-Output'!W$3)</f>
        <v>0.00177084222237264i</v>
      </c>
      <c r="J22" t="str">
        <f>IMSUM(F22,G22,H22,I22,'Input-Output'!W$6)</f>
        <v>0.249478440076398+0.00235522015575561i</v>
      </c>
      <c r="K22" t="str">
        <f>IMSUM(E22,'Input-Output'!W$6)</f>
        <v>0.25+0.000584377933382971i</v>
      </c>
      <c r="L22" t="str">
        <f>IMPRODUCT(IMDIV(K22,J22),'Input-Output'!Q$20,IMEXP(IMDIV(C22,-'Input-Output'!C$5)))</f>
        <v>1.82162041952177-0.0322967424964458i</v>
      </c>
      <c r="M22">
        <f t="shared" si="3"/>
        <v>7.0962677846715563</v>
      </c>
      <c r="N22">
        <v>1</v>
      </c>
      <c r="O22">
        <v>1</v>
      </c>
      <c r="P22">
        <v>1</v>
      </c>
      <c r="Q22">
        <f t="shared" si="2"/>
        <v>7.0962677846715563</v>
      </c>
    </row>
    <row r="23" spans="2:17" x14ac:dyDescent="0.25">
      <c r="B23">
        <f>'Comp Graph Math'!B20</f>
        <v>301.99517204019958</v>
      </c>
      <c r="C23" s="2" t="str">
        <f t="shared" si="0"/>
        <v>1897.49162780215i</v>
      </c>
      <c r="D23" t="str">
        <f t="shared" si="1"/>
        <v>-3600474.47757925</v>
      </c>
      <c r="E23" t="str">
        <f>IMPRODUCT(C23,'Input-Output'!W$6,'Input-Output'!W$5,'Input-Output'!W$4)</f>
        <v>0.000626172237174709i</v>
      </c>
      <c r="F23" t="str">
        <f>IMPRODUCT(D23,'Input-Output'!W$3,'Input-Output'!W$4,'Input-Output'!W$6)</f>
        <v>-0.000594078288800576</v>
      </c>
      <c r="G23" t="str">
        <f>IMPRODUCT(D23,'Input-Output'!W$3,'Input-Output'!W$4,'Input-Output'!W$5)</f>
        <v>-4.75262631040461E-06</v>
      </c>
      <c r="H23" t="str">
        <f>IMPRODUCT(C23,'Input-Output'!W$6,'Input-Output'!W$5,'Input-Output'!W$4)</f>
        <v>0.000626172237174709i</v>
      </c>
      <c r="I23" t="str">
        <f>IMPRODUCT(C23,'Input-Output'!W$3)</f>
        <v>0.00189749162780215i</v>
      </c>
      <c r="J23" t="str">
        <f>IMSUM(F23,G23,H23,I23,'Input-Output'!W$6)</f>
        <v>0.249401169084889+0.00252366386497686i</v>
      </c>
      <c r="K23" t="str">
        <f>IMSUM(E23,'Input-Output'!W$6)</f>
        <v>0.25+0.000626172237174709i</v>
      </c>
      <c r="L23" t="str">
        <f>IMPRODUCT(IMDIV(K23,J23),'Input-Output'!Q$20,IMEXP(IMDIV(C23,-'Input-Output'!C$5)))</f>
        <v>1.82213092342202-0.0346224511727851i</v>
      </c>
      <c r="M23">
        <f t="shared" si="3"/>
        <v>6.6226224296518668</v>
      </c>
      <c r="N23">
        <v>1</v>
      </c>
      <c r="O23">
        <v>1</v>
      </c>
      <c r="P23">
        <v>1</v>
      </c>
      <c r="Q23">
        <f t="shared" si="2"/>
        <v>6.6226224296518668</v>
      </c>
    </row>
    <row r="24" spans="2:17" x14ac:dyDescent="0.25">
      <c r="B24">
        <f>'Comp Graph Math'!B21</f>
        <v>323.59365692962598</v>
      </c>
      <c r="C24" s="2" t="str">
        <f t="shared" si="0"/>
        <v>2033.19891071674i</v>
      </c>
      <c r="D24" t="str">
        <f t="shared" si="1"/>
        <v>-4133897.81053974</v>
      </c>
      <c r="E24" t="str">
        <f>IMPRODUCT(C24,'Input-Output'!W$6,'Input-Output'!W$5,'Input-Output'!W$4)</f>
        <v>0.000670955640536524i</v>
      </c>
      <c r="F24" t="str">
        <f>IMPRODUCT(D24,'Input-Output'!W$3,'Input-Output'!W$4,'Input-Output'!W$6)</f>
        <v>-0.000682093138739057</v>
      </c>
      <c r="G24" t="str">
        <f>IMPRODUCT(D24,'Input-Output'!W$3,'Input-Output'!W$4,'Input-Output'!W$5)</f>
        <v>-5.45674510991246E-06</v>
      </c>
      <c r="H24" t="str">
        <f>IMPRODUCT(C24,'Input-Output'!W$6,'Input-Output'!W$5,'Input-Output'!W$4)</f>
        <v>0.000670955640536524i</v>
      </c>
      <c r="I24" t="str">
        <f>IMPRODUCT(C24,'Input-Output'!W$3)</f>
        <v>0.00203319891071674i</v>
      </c>
      <c r="J24" t="str">
        <f>IMSUM(F24,G24,H24,I24,'Input-Output'!W$6)</f>
        <v>0.249312450116151+0.00270415455125326i</v>
      </c>
      <c r="K24" t="str">
        <f>IMSUM(E24,'Input-Output'!W$6)</f>
        <v>0.25+0.000670955640536524i</v>
      </c>
      <c r="L24" t="str">
        <f>IMPRODUCT(IMDIV(K24,J24),'Input-Output'!Q$20,IMEXP(IMDIV(C24,-'Input-Output'!C$5)))</f>
        <v>1.82271739927407-0.0371181635177534i</v>
      </c>
      <c r="M24">
        <f t="shared" si="3"/>
        <v>6.1805908650272245</v>
      </c>
      <c r="N24">
        <v>1</v>
      </c>
      <c r="O24">
        <v>1</v>
      </c>
      <c r="P24">
        <v>1</v>
      </c>
      <c r="Q24">
        <f t="shared" si="2"/>
        <v>6.1805908650272245</v>
      </c>
    </row>
    <row r="25" spans="2:17" x14ac:dyDescent="0.25">
      <c r="B25">
        <f>'Comp Graph Math'!B22</f>
        <v>346.7368504525291</v>
      </c>
      <c r="C25" s="2" t="str">
        <f t="shared" si="0"/>
        <v>2178.61188422106i</v>
      </c>
      <c r="D25" t="str">
        <f t="shared" si="1"/>
        <v>-4746349.74206924</v>
      </c>
      <c r="E25" t="str">
        <f>IMPRODUCT(C25,'Input-Output'!W$6,'Input-Output'!W$5,'Input-Output'!W$4)</f>
        <v>0.00071894192179295i</v>
      </c>
      <c r="F25" t="str">
        <f>IMPRODUCT(D25,'Input-Output'!W$3,'Input-Output'!W$4,'Input-Output'!W$6)</f>
        <v>-0.000783147707441424</v>
      </c>
      <c r="G25" t="str">
        <f>IMPRODUCT(D25,'Input-Output'!W$3,'Input-Output'!W$4,'Input-Output'!W$5)</f>
        <v>-0.0000062651816595314</v>
      </c>
      <c r="H25" t="str">
        <f>IMPRODUCT(C25,'Input-Output'!W$6,'Input-Output'!W$5,'Input-Output'!W$4)</f>
        <v>0.00071894192179295i</v>
      </c>
      <c r="I25" t="str">
        <f>IMPRODUCT(C25,'Input-Output'!W$3)</f>
        <v>0.00217861188422106i</v>
      </c>
      <c r="J25" t="str">
        <f>IMSUM(F25,G25,H25,I25,'Input-Output'!W$6)</f>
        <v>0.249210587110899+0.00289755380601401i</v>
      </c>
      <c r="K25" t="str">
        <f>IMSUM(E25,'Input-Output'!W$6)</f>
        <v>0.25+0.00071894192179295i</v>
      </c>
      <c r="L25" t="str">
        <f>IMPRODUCT(IMDIV(K25,J25),'Input-Output'!Q$20,IMEXP(IMDIV(C25,-'Input-Output'!C$5)))</f>
        <v>1.82339121085783-0.0397968902086026i</v>
      </c>
      <c r="M25">
        <f t="shared" si="3"/>
        <v>5.7680630062532545</v>
      </c>
      <c r="N25">
        <v>1</v>
      </c>
      <c r="O25">
        <v>1</v>
      </c>
      <c r="P25">
        <v>1</v>
      </c>
      <c r="Q25">
        <f t="shared" si="2"/>
        <v>5.7680630062532545</v>
      </c>
    </row>
    <row r="26" spans="2:17" x14ac:dyDescent="0.25">
      <c r="B26">
        <f>'Comp Graph Math'!B23</f>
        <v>371.53522909716969</v>
      </c>
      <c r="C26" s="2" t="str">
        <f t="shared" si="0"/>
        <v>2334.42469256294i</v>
      </c>
      <c r="D26" t="str">
        <f t="shared" si="1"/>
        <v>-5449538.64524758</v>
      </c>
      <c r="E26" t="str">
        <f>IMPRODUCT(C26,'Input-Output'!W$6,'Input-Output'!W$5,'Input-Output'!W$4)</f>
        <v>0.00077036014854577i</v>
      </c>
      <c r="F26" t="str">
        <f>IMPRODUCT(D26,'Input-Output'!W$3,'Input-Output'!W$4,'Input-Output'!W$6)</f>
        <v>-0.000899173876465851</v>
      </c>
      <c r="G26" t="str">
        <f>IMPRODUCT(D26,'Input-Output'!W$3,'Input-Output'!W$4,'Input-Output'!W$5)</f>
        <v>-7.19339101172681E-06</v>
      </c>
      <c r="H26" t="str">
        <f>IMPRODUCT(C26,'Input-Output'!W$6,'Input-Output'!W$5,'Input-Output'!W$4)</f>
        <v>0.00077036014854577i</v>
      </c>
      <c r="I26" t="str">
        <f>IMPRODUCT(C26,'Input-Output'!W$3)</f>
        <v>0.00233442469256294i</v>
      </c>
      <c r="J26" t="str">
        <f>IMSUM(F26,G26,H26,I26,'Input-Output'!W$6)</f>
        <v>0.249093632732522+0.00310478484110871i</v>
      </c>
      <c r="K26" t="str">
        <f>IMSUM(E26,'Input-Output'!W$6)</f>
        <v>0.25+0.00077036014854577i</v>
      </c>
      <c r="L26" t="str">
        <f>IMPRODUCT(IMDIV(K26,J26),'Input-Output'!Q$20,IMEXP(IMDIV(C26,-'Input-Output'!C$5)))</f>
        <v>1.82416544019233-0.042672771525416i</v>
      </c>
      <c r="M26">
        <f t="shared" si="3"/>
        <v>5.3830696078538729</v>
      </c>
      <c r="N26">
        <v>1</v>
      </c>
      <c r="O26">
        <v>1</v>
      </c>
      <c r="P26">
        <v>1</v>
      </c>
      <c r="Q26">
        <f t="shared" si="2"/>
        <v>5.3830696078538729</v>
      </c>
    </row>
    <row r="27" spans="2:17" x14ac:dyDescent="0.25">
      <c r="B27">
        <f>'Comp Graph Math'!B24</f>
        <v>398.10717055349375</v>
      </c>
      <c r="C27" s="2" t="str">
        <f t="shared" si="0"/>
        <v>2501.38112470455i</v>
      </c>
      <c r="D27" t="str">
        <f t="shared" si="1"/>
        <v>-6256907.5310282</v>
      </c>
      <c r="E27" t="str">
        <f>IMPRODUCT(C27,'Input-Output'!W$6,'Input-Output'!W$5,'Input-Output'!W$4)</f>
        <v>0.000825455771152502i</v>
      </c>
      <c r="F27" t="str">
        <f>IMPRODUCT(D27,'Input-Output'!W$3,'Input-Output'!W$4,'Input-Output'!W$6)</f>
        <v>-0.00103238974261965</v>
      </c>
      <c r="G27" t="str">
        <f>IMPRODUCT(D27,'Input-Output'!W$3,'Input-Output'!W$4,'Input-Output'!W$5)</f>
        <v>-8.25911794095722E-06</v>
      </c>
      <c r="H27" t="str">
        <f>IMPRODUCT(C27,'Input-Output'!W$6,'Input-Output'!W$5,'Input-Output'!W$4)</f>
        <v>0.000825455771152502i</v>
      </c>
      <c r="I27" t="str">
        <f>IMPRODUCT(C27,'Input-Output'!W$3)</f>
        <v>0.00250138112470455i</v>
      </c>
      <c r="J27" t="str">
        <f>IMSUM(F27,G27,H27,I27,'Input-Output'!W$6)</f>
        <v>0.248959351139439+0.00332683689585705i</v>
      </c>
      <c r="K27" t="str">
        <f>IMSUM(E27,'Input-Output'!W$6)</f>
        <v>0.25+0.000825455771152502i</v>
      </c>
      <c r="L27" t="str">
        <f>IMPRODUCT(IMDIV(K27,J27),'Input-Output'!Q$20,IMEXP(IMDIV(C27,-'Input-Output'!C$5)))</f>
        <v>1.82505515323073-0.0457612051783828i</v>
      </c>
      <c r="M27">
        <f t="shared" si="3"/>
        <v>5.0237728630192047</v>
      </c>
      <c r="N27">
        <v>1</v>
      </c>
      <c r="O27">
        <v>1</v>
      </c>
      <c r="P27">
        <v>1</v>
      </c>
      <c r="Q27">
        <f t="shared" si="2"/>
        <v>5.0237728630192047</v>
      </c>
    </row>
    <row r="28" spans="2:17" x14ac:dyDescent="0.25">
      <c r="B28">
        <f>'Comp Graph Math'!B25</f>
        <v>426.57951880158873</v>
      </c>
      <c r="C28" s="2" t="str">
        <f t="shared" si="0"/>
        <v>2680.27816487788i</v>
      </c>
      <c r="D28" t="str">
        <f t="shared" si="1"/>
        <v>-7183891.04112114</v>
      </c>
      <c r="E28" t="str">
        <f>IMPRODUCT(C28,'Input-Output'!W$6,'Input-Output'!W$5,'Input-Output'!W$4)</f>
        <v>0.0008844917944097i</v>
      </c>
      <c r="F28" t="str">
        <f>IMPRODUCT(D28,'Input-Output'!W$3,'Input-Output'!W$4,'Input-Output'!W$6)</f>
        <v>-0.00118534202178499</v>
      </c>
      <c r="G28" t="str">
        <f>IMPRODUCT(D28,'Input-Output'!W$3,'Input-Output'!W$4,'Input-Output'!W$5)</f>
        <v>-0.0000094827361742799</v>
      </c>
      <c r="H28" t="str">
        <f>IMPRODUCT(C28,'Input-Output'!W$6,'Input-Output'!W$5,'Input-Output'!W$4)</f>
        <v>0.0008844917944097i</v>
      </c>
      <c r="I28" t="str">
        <f>IMPRODUCT(C28,'Input-Output'!W$3)</f>
        <v>0.00268027816487788i</v>
      </c>
      <c r="J28" t="str">
        <f>IMSUM(F28,G28,H28,I28,'Input-Output'!W$6)</f>
        <v>0.248805175242041+0.00356476995928758i</v>
      </c>
      <c r="K28" t="str">
        <f>IMSUM(E28,'Input-Output'!W$6)</f>
        <v>0.25+0.0008844917944097i</v>
      </c>
      <c r="L28" t="str">
        <f>IMPRODUCT(IMDIV(K28,J28),'Input-Output'!Q$20,IMEXP(IMDIV(C28,-'Input-Output'!C$5)))</f>
        <v>1.82607770851495-0.0490789946090896i</v>
      </c>
      <c r="M28">
        <f t="shared" si="3"/>
        <v>4.6884576306398875</v>
      </c>
      <c r="N28">
        <v>1</v>
      </c>
      <c r="O28">
        <v>1</v>
      </c>
      <c r="P28">
        <v>1</v>
      </c>
      <c r="Q28">
        <f t="shared" si="2"/>
        <v>4.6884576306398875</v>
      </c>
    </row>
    <row r="29" spans="2:17" x14ac:dyDescent="0.25">
      <c r="B29">
        <f>'Comp Graph Math'!B26</f>
        <v>457.08818961487071</v>
      </c>
      <c r="C29" s="2" t="str">
        <f t="shared" si="0"/>
        <v>2871.96979707347i</v>
      </c>
      <c r="D29" t="str">
        <f t="shared" si="1"/>
        <v>-8248210.51530223</v>
      </c>
      <c r="E29" t="str">
        <f>IMPRODUCT(C29,'Input-Output'!W$6,'Input-Output'!W$5,'Input-Output'!W$4)</f>
        <v>0.000947750033034245i</v>
      </c>
      <c r="F29" t="str">
        <f>IMPRODUCT(D29,'Input-Output'!W$3,'Input-Output'!W$4,'Input-Output'!W$6)</f>
        <v>-0.00136095473502487</v>
      </c>
      <c r="G29" t="str">
        <f>IMPRODUCT(D29,'Input-Output'!W$3,'Input-Output'!W$4,'Input-Output'!W$5)</f>
        <v>-0.0000108876378801989</v>
      </c>
      <c r="H29" t="str">
        <f>IMPRODUCT(C29,'Input-Output'!W$6,'Input-Output'!W$5,'Input-Output'!W$4)</f>
        <v>0.000947750033034245i</v>
      </c>
      <c r="I29" t="str">
        <f>IMPRODUCT(C29,'Input-Output'!W$3)</f>
        <v>0.00287196979707347i</v>
      </c>
      <c r="J29" t="str">
        <f>IMSUM(F29,G29,H29,I29,'Input-Output'!W$6)</f>
        <v>0.248628157627095+0.00381971983010771i</v>
      </c>
      <c r="K29" t="str">
        <f>IMSUM(E29,'Input-Output'!W$6)</f>
        <v>0.25+0.000947750033034245i</v>
      </c>
      <c r="L29" t="str">
        <f>IMPRODUCT(IMDIV(K29,J29),'Input-Output'!Q$20,IMEXP(IMDIV(C29,-'Input-Output'!C$5)))</f>
        <v>1.82725311632668-0.0526445220504918i</v>
      </c>
      <c r="M29">
        <f t="shared" si="3"/>
        <v>4.3755232478991468</v>
      </c>
      <c r="N29">
        <v>1</v>
      </c>
      <c r="O29">
        <v>1</v>
      </c>
      <c r="P29">
        <v>1</v>
      </c>
      <c r="Q29">
        <f t="shared" si="2"/>
        <v>4.3755232478991468</v>
      </c>
    </row>
    <row r="30" spans="2:17" x14ac:dyDescent="0.25">
      <c r="B30">
        <f>'Comp Graph Math'!B27</f>
        <v>489.77881936844142</v>
      </c>
      <c r="C30" s="2" t="str">
        <f t="shared" si="0"/>
        <v>3077.37108162356i</v>
      </c>
      <c r="D30" t="str">
        <f t="shared" si="1"/>
        <v>-9470212.77401296</v>
      </c>
      <c r="E30" t="str">
        <f>IMPRODUCT(C30,'Input-Output'!W$6,'Input-Output'!W$5,'Input-Output'!W$4)</f>
        <v>0.00101553245693577i</v>
      </c>
      <c r="F30" t="str">
        <f>IMPRODUCT(D30,'Input-Output'!W$3,'Input-Output'!W$4,'Input-Output'!W$6)</f>
        <v>-0.00156258510771214</v>
      </c>
      <c r="G30" t="str">
        <f>IMPRODUCT(D30,'Input-Output'!W$3,'Input-Output'!W$4,'Input-Output'!W$5)</f>
        <v>-0.0000125006808616971</v>
      </c>
      <c r="H30" t="str">
        <f>IMPRODUCT(C30,'Input-Output'!W$6,'Input-Output'!W$5,'Input-Output'!W$4)</f>
        <v>0.00101553245693577i</v>
      </c>
      <c r="I30" t="str">
        <f>IMPRODUCT(C30,'Input-Output'!W$3)</f>
        <v>0.00307737108162356i</v>
      </c>
      <c r="J30" t="str">
        <f>IMSUM(F30,G30,H30,I30,'Input-Output'!W$6)</f>
        <v>0.248424914211426+0.00409290353855933i</v>
      </c>
      <c r="K30" t="str">
        <f>IMSUM(E30,'Input-Output'!W$6)</f>
        <v>0.25+0.00101553245693577i</v>
      </c>
      <c r="L30" t="str">
        <f>IMPRODUCT(IMDIV(K30,J30),'Input-Output'!Q$20,IMEXP(IMDIV(C30,-'Input-Output'!C$5)))</f>
        <v>1.82860445737504-0.0564779516760602i</v>
      </c>
      <c r="M30">
        <f t="shared" si="3"/>
        <v>4.0834758893390992</v>
      </c>
      <c r="N30">
        <v>1</v>
      </c>
      <c r="O30">
        <v>1</v>
      </c>
      <c r="P30">
        <v>1</v>
      </c>
      <c r="Q30">
        <f t="shared" si="2"/>
        <v>4.0834758893390992</v>
      </c>
    </row>
    <row r="31" spans="2:17" x14ac:dyDescent="0.25">
      <c r="B31">
        <f>'Comp Graph Math'!B28</f>
        <v>524.80746024976736</v>
      </c>
      <c r="C31" s="2" t="str">
        <f t="shared" si="0"/>
        <v>3297.46252333957i</v>
      </c>
      <c r="D31" t="str">
        <f t="shared" si="1"/>
        <v>-10873259.092829</v>
      </c>
      <c r="E31" t="str">
        <f>IMPRODUCT(C31,'Input-Output'!W$6,'Input-Output'!W$5,'Input-Output'!W$4)</f>
        <v>0.00108816263270206i</v>
      </c>
      <c r="F31" t="str">
        <f>IMPRODUCT(D31,'Input-Output'!W$3,'Input-Output'!W$4,'Input-Output'!W$6)</f>
        <v>-0.00179408775031679</v>
      </c>
      <c r="G31" t="str">
        <f>IMPRODUCT(D31,'Input-Output'!W$3,'Input-Output'!W$4,'Input-Output'!W$5)</f>
        <v>-0.0000143527020025343</v>
      </c>
      <c r="H31" t="str">
        <f>IMPRODUCT(C31,'Input-Output'!W$6,'Input-Output'!W$5,'Input-Output'!W$4)</f>
        <v>0.00108816263270206i</v>
      </c>
      <c r="I31" t="str">
        <f>IMPRODUCT(C31,'Input-Output'!W$3)</f>
        <v>0.00329746252333957i</v>
      </c>
      <c r="J31" t="str">
        <f>IMSUM(F31,G31,H31,I31,'Input-Output'!W$6)</f>
        <v>0.248191559547681+0.00438562515604163i</v>
      </c>
      <c r="K31" t="str">
        <f>IMSUM(E31,'Input-Output'!W$6)</f>
        <v>0.25+0.00108816263270206i</v>
      </c>
      <c r="L31" t="str">
        <f>IMPRODUCT(IMDIV(K31,J31),'Input-Output'!Q$20,IMEXP(IMDIV(C31,-'Input-Output'!C$5)))</f>
        <v>1.83015837191941-0.0606014694984491i</v>
      </c>
      <c r="M31">
        <f t="shared" si="3"/>
        <v>3.8109214359265331</v>
      </c>
      <c r="N31">
        <v>1</v>
      </c>
      <c r="O31">
        <v>1</v>
      </c>
      <c r="P31">
        <v>1</v>
      </c>
      <c r="Q31">
        <f t="shared" si="2"/>
        <v>3.8109214359265331</v>
      </c>
    </row>
    <row r="32" spans="2:17" x14ac:dyDescent="0.25">
      <c r="B32">
        <f>'Comp Graph Math'!B29</f>
        <v>562.34132519034324</v>
      </c>
      <c r="C32" s="2" t="str">
        <f t="shared" si="0"/>
        <v>3533.29475205586i</v>
      </c>
      <c r="D32" t="str">
        <f t="shared" si="1"/>
        <v>-12484171.8049055</v>
      </c>
      <c r="E32" t="str">
        <f>IMPRODUCT(C32,'Input-Output'!W$6,'Input-Output'!W$5,'Input-Output'!W$4)</f>
        <v>0.00116598726817843i</v>
      </c>
      <c r="F32" t="str">
        <f>IMPRODUCT(D32,'Input-Output'!W$3,'Input-Output'!W$4,'Input-Output'!W$6)</f>
        <v>-0.00205988834780941</v>
      </c>
      <c r="G32" t="str">
        <f>IMPRODUCT(D32,'Input-Output'!W$3,'Input-Output'!W$4,'Input-Output'!W$5)</f>
        <v>-0.0000164791067824753</v>
      </c>
      <c r="H32" t="str">
        <f>IMPRODUCT(C32,'Input-Output'!W$6,'Input-Output'!W$5,'Input-Output'!W$4)</f>
        <v>0.00116598726817843i</v>
      </c>
      <c r="I32" t="str">
        <f>IMPRODUCT(C32,'Input-Output'!W$3)</f>
        <v>0.00353329475205586i</v>
      </c>
      <c r="J32" t="str">
        <f>IMSUM(F32,G32,H32,I32,'Input-Output'!W$6)</f>
        <v>0.247923632545408+0.00469928202023429i</v>
      </c>
      <c r="K32" t="str">
        <f>IMSUM(E32,'Input-Output'!W$6)</f>
        <v>0.25+0.00116598726817843i</v>
      </c>
      <c r="L32" t="str">
        <f>IMPRODUCT(IMDIV(K32,J32),'Input-Output'!Q$20,IMEXP(IMDIV(C32,-'Input-Output'!C$5)))</f>
        <v>1.83194563253418-0.0650395683776179i</v>
      </c>
      <c r="M32">
        <f t="shared" si="3"/>
        <v>3.5565588200778833</v>
      </c>
      <c r="N32">
        <v>1</v>
      </c>
      <c r="O32">
        <v>1</v>
      </c>
      <c r="P32">
        <v>1</v>
      </c>
      <c r="Q32">
        <f t="shared" si="2"/>
        <v>3.5565588200778833</v>
      </c>
    </row>
    <row r="33" spans="2:17" x14ac:dyDescent="0.25">
      <c r="B33">
        <f>'Comp Graph Math'!B30</f>
        <v>602.55958607435082</v>
      </c>
      <c r="C33" s="2" t="str">
        <f t="shared" si="0"/>
        <v>3785.99353792257i</v>
      </c>
      <c r="D33" t="str">
        <f t="shared" si="1"/>
        <v>-14333747.0691915</v>
      </c>
      <c r="E33" t="str">
        <f>IMPRODUCT(C33,'Input-Output'!W$6,'Input-Output'!W$5,'Input-Output'!W$4)</f>
        <v>0.00124937786751445i</v>
      </c>
      <c r="F33" t="str">
        <f>IMPRODUCT(D33,'Input-Output'!W$3,'Input-Output'!W$4,'Input-Output'!W$6)</f>
        <v>-0.0023650682664166</v>
      </c>
      <c r="G33" t="str">
        <f>IMPRODUCT(D33,'Input-Output'!W$3,'Input-Output'!W$4,'Input-Output'!W$5)</f>
        <v>-0.0000189205461313328</v>
      </c>
      <c r="H33" t="str">
        <f>IMPRODUCT(C33,'Input-Output'!W$6,'Input-Output'!W$5,'Input-Output'!W$4)</f>
        <v>0.00124937786751445i</v>
      </c>
      <c r="I33" t="str">
        <f>IMPRODUCT(C33,'Input-Output'!W$3)</f>
        <v>0.00378599353792257i</v>
      </c>
      <c r="J33" t="str">
        <f>IMSUM(F33,G33,H33,I33,'Input-Output'!W$6)</f>
        <v>0.247616011187452+0.00503537140543702i</v>
      </c>
      <c r="K33" t="str">
        <f>IMSUM(E33,'Input-Output'!W$6)</f>
        <v>0.25+0.00124937786751445i</v>
      </c>
      <c r="L33" t="str">
        <f>IMPRODUCT(IMDIV(K33,J33),'Input-Output'!Q$20,IMEXP(IMDIV(C33,-'Input-Output'!C$5)))</f>
        <v>1.8340018166131-0.0698193886825377i</v>
      </c>
      <c r="M33">
        <f t="shared" si="3"/>
        <v>3.3191738148751604</v>
      </c>
      <c r="N33">
        <v>1</v>
      </c>
      <c r="O33">
        <v>1</v>
      </c>
      <c r="P33">
        <v>1</v>
      </c>
      <c r="Q33">
        <f t="shared" si="2"/>
        <v>3.3191738148751604</v>
      </c>
    </row>
    <row r="34" spans="2:17" x14ac:dyDescent="0.25">
      <c r="B34">
        <f>'Comp Graph Math'!B31</f>
        <v>645.65422903464798</v>
      </c>
      <c r="C34" s="2" t="str">
        <f t="shared" si="0"/>
        <v>4056.76516538886i</v>
      </c>
      <c r="D34" t="str">
        <f t="shared" si="1"/>
        <v>-16457343.6071125</v>
      </c>
      <c r="E34" t="str">
        <f>IMPRODUCT(C34,'Input-Output'!W$6,'Input-Output'!W$5,'Input-Output'!W$4)</f>
        <v>0.00133873250457832i</v>
      </c>
      <c r="F34" t="str">
        <f>IMPRODUCT(D34,'Input-Output'!W$3,'Input-Output'!W$4,'Input-Output'!W$6)</f>
        <v>-0.00271546169517356</v>
      </c>
      <c r="G34" t="str">
        <f>IMPRODUCT(D34,'Input-Output'!W$3,'Input-Output'!W$4,'Input-Output'!W$5)</f>
        <v>-0.0000217236935613885</v>
      </c>
      <c r="H34" t="str">
        <f>IMPRODUCT(C34,'Input-Output'!W$6,'Input-Output'!W$5,'Input-Output'!W$4)</f>
        <v>0.00133873250457832i</v>
      </c>
      <c r="I34" t="str">
        <f>IMPRODUCT(C34,'Input-Output'!W$3)</f>
        <v>0.00405676516538886i</v>
      </c>
      <c r="J34" t="str">
        <f>IMSUM(F34,G34,H34,I34,'Input-Output'!W$6)</f>
        <v>0.247262814611265+0.00539549766996718i</v>
      </c>
      <c r="K34" t="str">
        <f>IMSUM(E34,'Input-Output'!W$6)</f>
        <v>0.25+0.00133873250457832i</v>
      </c>
      <c r="L34" t="str">
        <f>IMPRODUCT(IMDIV(K34,J34),'Input-Output'!Q$20,IMEXP(IMDIV(C34,-'Input-Output'!C$5)))</f>
        <v>1.83636809835213-0.0749711279744339i</v>
      </c>
      <c r="M34">
        <f t="shared" si="3"/>
        <v>3.0976332378249998</v>
      </c>
      <c r="N34">
        <v>1</v>
      </c>
      <c r="O34">
        <v>1</v>
      </c>
      <c r="P34">
        <v>1</v>
      </c>
      <c r="Q34">
        <f t="shared" si="2"/>
        <v>3.0976332378249998</v>
      </c>
    </row>
    <row r="35" spans="2:17" x14ac:dyDescent="0.25">
      <c r="B35">
        <f>'Comp Graph Math'!B32</f>
        <v>691.83097091892819</v>
      </c>
      <c r="C35" s="2" t="str">
        <f t="shared" si="0"/>
        <v>4346.9021915296i</v>
      </c>
      <c r="D35" t="str">
        <f t="shared" si="1"/>
        <v>-18895558.6627248</v>
      </c>
      <c r="E35" t="str">
        <f>IMPRODUCT(C35,'Input-Output'!W$6,'Input-Output'!W$5,'Input-Output'!W$4)</f>
        <v>0.00143447772320477i</v>
      </c>
      <c r="F35" t="str">
        <f>IMPRODUCT(D35,'Input-Output'!W$3,'Input-Output'!W$4,'Input-Output'!W$6)</f>
        <v>-0.00311776717934959</v>
      </c>
      <c r="G35" t="str">
        <f>IMPRODUCT(D35,'Input-Output'!W$3,'Input-Output'!W$4,'Input-Output'!W$5)</f>
        <v>-0.0000249421374347967</v>
      </c>
      <c r="H35" t="str">
        <f>IMPRODUCT(C35,'Input-Output'!W$6,'Input-Output'!W$5,'Input-Output'!W$4)</f>
        <v>0.00143447772320477i</v>
      </c>
      <c r="I35" t="str">
        <f>IMPRODUCT(C35,'Input-Output'!W$3)</f>
        <v>0.0043469021915296i</v>
      </c>
      <c r="J35" t="str">
        <f>IMSUM(F35,G35,H35,I35,'Input-Output'!W$6)</f>
        <v>0.246857290683216+0.00578137991473437i</v>
      </c>
      <c r="K35" t="str">
        <f>IMSUM(E35,'Input-Output'!W$6)</f>
        <v>0.25+0.00143447772320477i</v>
      </c>
      <c r="L35" t="str">
        <f>IMPRODUCT(IMDIV(K35,J35),'Input-Output'!Q$20,IMEXP(IMDIV(C35,-'Input-Output'!C$5)))</f>
        <v>1.83909218457275-0.080528536754116i</v>
      </c>
      <c r="M35">
        <f t="shared" si="3"/>
        <v>2.8908795414918904</v>
      </c>
      <c r="N35">
        <v>1</v>
      </c>
      <c r="O35">
        <v>1</v>
      </c>
      <c r="P35">
        <v>1</v>
      </c>
      <c r="Q35">
        <f t="shared" si="2"/>
        <v>2.8908795414918904</v>
      </c>
    </row>
    <row r="36" spans="2:17" x14ac:dyDescent="0.25">
      <c r="B36">
        <f>'Comp Graph Math'!B33</f>
        <v>741.31024130090839</v>
      </c>
      <c r="C36" s="2" t="str">
        <f t="shared" si="0"/>
        <v>4657.78961620362i</v>
      </c>
      <c r="D36" t="str">
        <f t="shared" si="1"/>
        <v>-21695004.1088143</v>
      </c>
      <c r="E36" t="str">
        <f>IMPRODUCT(C36,'Input-Output'!W$6,'Input-Output'!W$5,'Input-Output'!W$4)</f>
        <v>0.00153707057334719i</v>
      </c>
      <c r="F36" t="str">
        <f>IMPRODUCT(D36,'Input-Output'!W$3,'Input-Output'!W$4,'Input-Output'!W$6)</f>
        <v>-0.00357967567795436</v>
      </c>
      <c r="G36" t="str">
        <f>IMPRODUCT(D36,'Input-Output'!W$3,'Input-Output'!W$4,'Input-Output'!W$5)</f>
        <v>-0.0000286374054236349</v>
      </c>
      <c r="H36" t="str">
        <f>IMPRODUCT(C36,'Input-Output'!W$6,'Input-Output'!W$5,'Input-Output'!W$4)</f>
        <v>0.00153707057334719i</v>
      </c>
      <c r="I36" t="str">
        <f>IMPRODUCT(C36,'Input-Output'!W$3)</f>
        <v>0.00465778961620362i</v>
      </c>
      <c r="J36" t="str">
        <f>IMSUM(F36,G36,H36,I36,'Input-Output'!W$6)</f>
        <v>0.246391686916622+0.00619486018955081i</v>
      </c>
      <c r="K36" t="str">
        <f>IMSUM(E36,'Input-Output'!W$6)</f>
        <v>0.25+0.00153707057334719i</v>
      </c>
      <c r="L36" t="str">
        <f>IMPRODUCT(IMDIV(K36,J36),'Input-Output'!Q$20,IMEXP(IMDIV(C36,-'Input-Output'!C$5)))</f>
        <v>1.84222942466044-0.0865295221315711i</v>
      </c>
      <c r="M36">
        <f t="shared" si="3"/>
        <v>2.6979257651833413</v>
      </c>
      <c r="N36">
        <v>1</v>
      </c>
      <c r="O36">
        <v>1</v>
      </c>
      <c r="P36">
        <v>1</v>
      </c>
      <c r="Q36">
        <f t="shared" si="2"/>
        <v>2.6979257651833413</v>
      </c>
    </row>
    <row r="37" spans="2:17" x14ac:dyDescent="0.25">
      <c r="B37">
        <f>'Comp Graph Math'!B34</f>
        <v>794.32823472427151</v>
      </c>
      <c r="C37" s="2" t="str">
        <f t="shared" si="0"/>
        <v>4990.91149349744i</v>
      </c>
      <c r="D37" t="str">
        <f t="shared" si="1"/>
        <v>-24909197.5359248</v>
      </c>
      <c r="E37" t="str">
        <f>IMPRODUCT(C37,'Input-Output'!W$6,'Input-Output'!W$5,'Input-Output'!W$4)</f>
        <v>0.00164700079285416i</v>
      </c>
      <c r="F37" t="str">
        <f>IMPRODUCT(D37,'Input-Output'!W$3,'Input-Output'!W$4,'Input-Output'!W$6)</f>
        <v>-0.00411001759342759</v>
      </c>
      <c r="G37" t="str">
        <f>IMPRODUCT(D37,'Input-Output'!W$3,'Input-Output'!W$4,'Input-Output'!W$5)</f>
        <v>-0.0000328801407474207</v>
      </c>
      <c r="H37" t="str">
        <f>IMPRODUCT(C37,'Input-Output'!W$6,'Input-Output'!W$5,'Input-Output'!W$4)</f>
        <v>0.00164700079285416i</v>
      </c>
      <c r="I37" t="str">
        <f>IMPRODUCT(C37,'Input-Output'!W$3)</f>
        <v>0.00499091149349744i</v>
      </c>
      <c r="J37" t="str">
        <f>IMSUM(F37,G37,H37,I37,'Input-Output'!W$6)</f>
        <v>0.245857102265825+0.0066379122863516i</v>
      </c>
      <c r="K37" t="str">
        <f>IMSUM(E37,'Input-Output'!W$6)</f>
        <v>0.25+0.00164700079285416i</v>
      </c>
      <c r="L37" t="str">
        <f>IMPRODUCT(IMDIV(K37,J37),'Input-Output'!Q$20,IMEXP(IMDIV(C37,-'Input-Output'!C$5)))</f>
        <v>1.84584413251106-0.0930168876353026i</v>
      </c>
      <c r="M37">
        <f t="shared" si="3"/>
        <v>2.517850823588367</v>
      </c>
      <c r="N37">
        <v>1</v>
      </c>
      <c r="O37">
        <v>1</v>
      </c>
      <c r="P37">
        <v>1</v>
      </c>
      <c r="Q37">
        <f t="shared" si="2"/>
        <v>2.517850823588367</v>
      </c>
    </row>
    <row r="38" spans="2:17" x14ac:dyDescent="0.25">
      <c r="B38">
        <f>'Comp Graph Math'!B35</f>
        <v>851.13803820236546</v>
      </c>
      <c r="C38" s="2" t="str">
        <f t="shared" si="0"/>
        <v>5347.85801601476i</v>
      </c>
      <c r="D38" t="str">
        <f t="shared" si="1"/>
        <v>-28599585.3594533</v>
      </c>
      <c r="E38" t="str">
        <f>IMPRODUCT(C38,'Input-Output'!W$6,'Input-Output'!W$5,'Input-Output'!W$4)</f>
        <v>0.00176479314528487i</v>
      </c>
      <c r="F38" t="str">
        <f>IMPRODUCT(D38,'Input-Output'!W$3,'Input-Output'!W$4,'Input-Output'!W$6)</f>
        <v>-0.00471893158430979</v>
      </c>
      <c r="G38" t="str">
        <f>IMPRODUCT(D38,'Input-Output'!W$3,'Input-Output'!W$4,'Input-Output'!W$5)</f>
        <v>-0.0000377514526744784</v>
      </c>
      <c r="H38" t="str">
        <f>IMPRODUCT(C38,'Input-Output'!W$6,'Input-Output'!W$5,'Input-Output'!W$4)</f>
        <v>0.00176479314528487i</v>
      </c>
      <c r="I38" t="str">
        <f>IMPRODUCT(C38,'Input-Output'!W$3)</f>
        <v>0.00534785801601476i</v>
      </c>
      <c r="J38" t="str">
        <f>IMSUM(F38,G38,H38,I38,'Input-Output'!W$6)</f>
        <v>0.245243316963016+0.00711265116129963i</v>
      </c>
      <c r="K38" t="str">
        <f>IMSUM(E38,'Input-Output'!W$6)</f>
        <v>0.25+0.00176479314528487i</v>
      </c>
      <c r="L38" t="str">
        <f>IMPRODUCT(IMDIV(K38,J38),'Input-Output'!Q$20,IMEXP(IMDIV(C38,-'Input-Output'!C$5)))</f>
        <v>1.85001116827565-0.100039245846475i</v>
      </c>
      <c r="M38">
        <f t="shared" si="3"/>
        <v>2.3497951098790901</v>
      </c>
      <c r="N38">
        <v>1</v>
      </c>
      <c r="O38">
        <v>1</v>
      </c>
      <c r="P38">
        <v>1</v>
      </c>
      <c r="Q38">
        <f t="shared" si="2"/>
        <v>2.3497951098790901</v>
      </c>
    </row>
    <row r="39" spans="2:17" x14ac:dyDescent="0.25">
      <c r="B39">
        <f>'Comp Graph Math'!B36</f>
        <v>912.01083935589691</v>
      </c>
      <c r="C39" s="2" t="str">
        <f t="shared" si="0"/>
        <v>5730.33310582949i</v>
      </c>
      <c r="D39" t="str">
        <f t="shared" si="1"/>
        <v>-32836717.5037654</v>
      </c>
      <c r="E39" t="str">
        <f>IMPRODUCT(C39,'Input-Output'!W$6,'Input-Output'!W$5,'Input-Output'!W$4)</f>
        <v>0.00189100992492373i</v>
      </c>
      <c r="F39" t="str">
        <f>IMPRODUCT(D39,'Input-Output'!W$3,'Input-Output'!W$4,'Input-Output'!W$6)</f>
        <v>-0.00541805838812129</v>
      </c>
      <c r="G39" t="str">
        <f>IMPRODUCT(D39,'Input-Output'!W$3,'Input-Output'!W$4,'Input-Output'!W$5)</f>
        <v>-0.0000433444671049703</v>
      </c>
      <c r="H39" t="str">
        <f>IMPRODUCT(C39,'Input-Output'!W$6,'Input-Output'!W$5,'Input-Output'!W$4)</f>
        <v>0.00189100992492373i</v>
      </c>
      <c r="I39" t="str">
        <f>IMPRODUCT(C39,'Input-Output'!W$3)</f>
        <v>0.00573033310582949i</v>
      </c>
      <c r="J39" t="str">
        <f>IMSUM(F39,G39,H39,I39,'Input-Output'!W$6)</f>
        <v>0.244538597144774+0.00762134303075322i</v>
      </c>
      <c r="K39" t="str">
        <f>IMSUM(E39,'Input-Output'!W$6)</f>
        <v>0.25+0.00189100992492373i</v>
      </c>
      <c r="L39" t="str">
        <f>IMPRODUCT(IMDIV(K39,J39),'Input-Output'!Q$20,IMEXP(IMDIV(C39,-'Input-Output'!C$5)))</f>
        <v>1.8548178406548-0.107652151918599i</v>
      </c>
      <c r="M39">
        <f t="shared" si="3"/>
        <v>2.1929563922864017</v>
      </c>
      <c r="N39">
        <v>1</v>
      </c>
      <c r="O39">
        <v>1</v>
      </c>
      <c r="P39">
        <v>1</v>
      </c>
      <c r="Q39">
        <f t="shared" si="2"/>
        <v>2.1929563922864017</v>
      </c>
    </row>
    <row r="40" spans="2:17" x14ac:dyDescent="0.25">
      <c r="B40">
        <f>'Comp Graph Math'!B37</f>
        <v>977.2372209557966</v>
      </c>
      <c r="C40" s="2" t="str">
        <f t="shared" si="0"/>
        <v>6140.16254833847i</v>
      </c>
      <c r="D40" t="str">
        <f t="shared" si="1"/>
        <v>-37701596.1200184</v>
      </c>
      <c r="E40" t="str">
        <f>IMPRODUCT(C40,'Input-Output'!W$6,'Input-Output'!W$5,'Input-Output'!W$4)</f>
        <v>0.00202625364095169i</v>
      </c>
      <c r="F40" t="str">
        <f>IMPRODUCT(D40,'Input-Output'!W$3,'Input-Output'!W$4,'Input-Output'!W$6)</f>
        <v>-0.00622076335980304</v>
      </c>
      <c r="G40" t="str">
        <f>IMPRODUCT(D40,'Input-Output'!W$3,'Input-Output'!W$4,'Input-Output'!W$5)</f>
        <v>-0.0000497661068784243</v>
      </c>
      <c r="H40" t="str">
        <f>IMPRODUCT(C40,'Input-Output'!W$6,'Input-Output'!W$5,'Input-Output'!W$4)</f>
        <v>0.00202625364095169i</v>
      </c>
      <c r="I40" t="str">
        <f>IMPRODUCT(C40,'Input-Output'!W$3)</f>
        <v>0.00614016254833847i</v>
      </c>
      <c r="J40" t="str">
        <f>IMSUM(F40,G40,H40,I40,'Input-Output'!W$6)</f>
        <v>0.243729470533319+0.00816641618929016i</v>
      </c>
      <c r="K40" t="str">
        <f>IMSUM(E40,'Input-Output'!W$6)</f>
        <v>0.25+0.00202625364095169i</v>
      </c>
      <c r="L40" t="str">
        <f>IMPRODUCT(IMDIV(K40,J40),'Input-Output'!Q$20,IMEXP(IMDIV(C40,-'Input-Output'!C$5)))</f>
        <v>1.86036620761293-0.115919521473526i</v>
      </c>
      <c r="M40">
        <f t="shared" si="3"/>
        <v>2.0465859845615384</v>
      </c>
      <c r="N40">
        <v>1</v>
      </c>
      <c r="O40">
        <v>1</v>
      </c>
      <c r="P40">
        <v>1</v>
      </c>
      <c r="Q40">
        <f t="shared" si="2"/>
        <v>2.0465859845615384</v>
      </c>
    </row>
    <row r="41" spans="2:17" x14ac:dyDescent="0.25">
      <c r="B41">
        <f>'Comp Graph Math'!B38</f>
        <v>1047.1285480508841</v>
      </c>
      <c r="C41" s="2" t="str">
        <f t="shared" si="0"/>
        <v>6579.30270784161i</v>
      </c>
      <c r="D41" t="str">
        <f t="shared" si="1"/>
        <v>-43287224.1214119</v>
      </c>
      <c r="E41" t="str">
        <f>IMPRODUCT(C41,'Input-Output'!W$6,'Input-Output'!W$5,'Input-Output'!W$4)</f>
        <v>0.00217116989358773i</v>
      </c>
      <c r="F41" t="str">
        <f>IMPRODUCT(D41,'Input-Output'!W$3,'Input-Output'!W$4,'Input-Output'!W$6)</f>
        <v>-0.00714239198003296</v>
      </c>
      <c r="G41" t="str">
        <f>IMPRODUCT(D41,'Input-Output'!W$3,'Input-Output'!W$4,'Input-Output'!W$5)</f>
        <v>-0.0000571391358402637</v>
      </c>
      <c r="H41" t="str">
        <f>IMPRODUCT(C41,'Input-Output'!W$6,'Input-Output'!W$5,'Input-Output'!W$4)</f>
        <v>0.00217116989358773i</v>
      </c>
      <c r="I41" t="str">
        <f>IMPRODUCT(C41,'Input-Output'!W$3)</f>
        <v>0.00657930270784161i</v>
      </c>
      <c r="J41" t="str">
        <f>IMSUM(F41,G41,H41,I41,'Input-Output'!W$6)</f>
        <v>0.242800468884127+0.00875047260142934i</v>
      </c>
      <c r="K41" t="str">
        <f>IMSUM(E41,'Input-Output'!W$6)</f>
        <v>0.25+0.00217116989358773i</v>
      </c>
      <c r="L41" t="str">
        <f>IMPRODUCT(IMDIV(K41,J41),'Input-Output'!Q$20,IMEXP(IMDIV(C41,-'Input-Output'!C$5)))</f>
        <v>1.86677587619323-0.124915417511178i</v>
      </c>
      <c r="M41">
        <f t="shared" si="3"/>
        <v>1.9099851720429006</v>
      </c>
      <c r="N41">
        <v>1</v>
      </c>
      <c r="O41">
        <v>1</v>
      </c>
      <c r="P41">
        <v>1</v>
      </c>
      <c r="Q41">
        <f t="shared" si="2"/>
        <v>1.9099851720429006</v>
      </c>
    </row>
    <row r="42" spans="2:17" x14ac:dyDescent="0.25">
      <c r="B42">
        <f>'Comp Graph Math'!B39</f>
        <v>1122.0184543019466</v>
      </c>
      <c r="C42" s="2" t="str">
        <f t="shared" si="0"/>
        <v>7049.84986645434i</v>
      </c>
      <c r="D42" t="str">
        <f t="shared" si="1"/>
        <v>-49700383.1395463</v>
      </c>
      <c r="E42" t="str">
        <f>IMPRODUCT(C42,'Input-Output'!W$6,'Input-Output'!W$5,'Input-Output'!W$4)</f>
        <v>0.00232645045592993i</v>
      </c>
      <c r="F42" t="str">
        <f>IMPRODUCT(D42,'Input-Output'!W$3,'Input-Output'!W$4,'Input-Output'!W$6)</f>
        <v>-0.00820056321802514</v>
      </c>
      <c r="G42" t="str">
        <f>IMPRODUCT(D42,'Input-Output'!W$3,'Input-Output'!W$4,'Input-Output'!W$5)</f>
        <v>-0.0000656045057442011</v>
      </c>
      <c r="H42" t="str">
        <f>IMPRODUCT(C42,'Input-Output'!W$6,'Input-Output'!W$5,'Input-Output'!W$4)</f>
        <v>0.00232645045592993i</v>
      </c>
      <c r="I42" t="str">
        <f>IMPRODUCT(C42,'Input-Output'!W$3)</f>
        <v>0.00704984986645434i</v>
      </c>
      <c r="J42" t="str">
        <f>IMSUM(F42,G42,H42,I42,'Input-Output'!W$6)</f>
        <v>0.241733832276231+0.00937630032238427i</v>
      </c>
      <c r="K42" t="str">
        <f>IMSUM(E42,'Input-Output'!W$6)</f>
        <v>0.25+0.00232645045592993i</v>
      </c>
      <c r="L42" t="str">
        <f>IMPRODUCT(IMDIV(K42,J42),'Input-Output'!Q$20,IMEXP(IMDIV(C42,-'Input-Output'!C$5)))</f>
        <v>1.87418743278663-0.134726320275262i</v>
      </c>
      <c r="M42">
        <f t="shared" si="3"/>
        <v>1.7825018762675184</v>
      </c>
      <c r="N42">
        <v>1</v>
      </c>
      <c r="O42">
        <v>1</v>
      </c>
      <c r="P42">
        <v>1</v>
      </c>
      <c r="Q42">
        <f t="shared" si="2"/>
        <v>1.7825018762675184</v>
      </c>
    </row>
    <row r="43" spans="2:17" x14ac:dyDescent="0.25">
      <c r="B43">
        <f>'Comp Graph Math'!B40</f>
        <v>1202.2644346173947</v>
      </c>
      <c r="C43" s="2" t="str">
        <f t="shared" si="0"/>
        <v>7554.05023093259i</v>
      </c>
      <c r="D43" t="str">
        <f t="shared" si="1"/>
        <v>-57063674.8914527</v>
      </c>
      <c r="E43" t="str">
        <f>IMPRODUCT(C43,'Input-Output'!W$6,'Input-Output'!W$5,'Input-Output'!W$4)</f>
        <v>0.00249283657620775i</v>
      </c>
      <c r="F43" t="str">
        <f>IMPRODUCT(D43,'Input-Output'!W$3,'Input-Output'!W$4,'Input-Output'!W$6)</f>
        <v>-0.0094155063570897</v>
      </c>
      <c r="G43" t="str">
        <f>IMPRODUCT(D43,'Input-Output'!W$3,'Input-Output'!W$4,'Input-Output'!W$5)</f>
        <v>-0.0000753240508567176</v>
      </c>
      <c r="H43" t="str">
        <f>IMPRODUCT(C43,'Input-Output'!W$6,'Input-Output'!W$5,'Input-Output'!W$4)</f>
        <v>0.00249283657620775i</v>
      </c>
      <c r="I43" t="str">
        <f>IMPRODUCT(C43,'Input-Output'!W$3)</f>
        <v>0.00755405023093259i</v>
      </c>
      <c r="J43" t="str">
        <f>IMSUM(F43,G43,H43,I43,'Input-Output'!W$6)</f>
        <v>0.240509169592054+0.0100468868071403i</v>
      </c>
      <c r="K43" t="str">
        <f>IMSUM(E43,'Input-Output'!W$6)</f>
        <v>0.25+0.00249283657620775i</v>
      </c>
      <c r="L43" t="str">
        <f>IMPRODUCT(IMDIV(K43,J43),'Input-Output'!Q$20,IMEXP(IMDIV(C43,-'Input-Output'!C$5)))</f>
        <v>1.88276667685198-0.14545403511475i</v>
      </c>
      <c r="M43">
        <f t="shared" si="3"/>
        <v>1.6635275422053677</v>
      </c>
      <c r="N43">
        <v>1</v>
      </c>
      <c r="O43">
        <v>1</v>
      </c>
      <c r="P43">
        <v>1</v>
      </c>
      <c r="Q43">
        <f t="shared" si="2"/>
        <v>1.6635275422053677</v>
      </c>
    </row>
    <row r="44" spans="2:17" x14ac:dyDescent="0.25">
      <c r="B44">
        <f>'Comp Graph Math'!B41</f>
        <v>1288.2495516931128</v>
      </c>
      <c r="C44" s="2" t="str">
        <f t="shared" si="0"/>
        <v>8094.31065517886i</v>
      </c>
      <c r="D44" t="str">
        <f t="shared" si="1"/>
        <v>-65517864.982542</v>
      </c>
      <c r="E44" t="str">
        <f>IMPRODUCT(C44,'Input-Output'!W$6,'Input-Output'!W$5,'Input-Output'!W$4)</f>
        <v>0.00267112251620902i</v>
      </c>
      <c r="F44" t="str">
        <f>IMPRODUCT(D44,'Input-Output'!W$3,'Input-Output'!W$4,'Input-Output'!W$6)</f>
        <v>-0.0108104477221194</v>
      </c>
      <c r="G44" t="str">
        <f>IMPRODUCT(D44,'Input-Output'!W$3,'Input-Output'!W$4,'Input-Output'!W$5)</f>
        <v>-0.0000864835817769554</v>
      </c>
      <c r="H44" t="str">
        <f>IMPRODUCT(C44,'Input-Output'!W$6,'Input-Output'!W$5,'Input-Output'!W$4)</f>
        <v>0.00267112251620902i</v>
      </c>
      <c r="I44" t="str">
        <f>IMPRODUCT(C44,'Input-Output'!W$3)</f>
        <v>0.00809431065517886i</v>
      </c>
      <c r="J44" t="str">
        <f>IMSUM(F44,G44,H44,I44,'Input-Output'!W$6)</f>
        <v>0.239103068696104+0.0107654331713879i</v>
      </c>
      <c r="K44" t="str">
        <f>IMSUM(E44,'Input-Output'!W$6)</f>
        <v>0.25+0.00267112251620902i</v>
      </c>
      <c r="L44" t="str">
        <f>IMPRODUCT(IMDIV(K44,J44),'Input-Output'!Q$20,IMEXP(IMDIV(C44,-'Input-Output'!C$5)))</f>
        <v>1.89270988819028-0.157219451760362i</v>
      </c>
      <c r="M44">
        <f t="shared" si="3"/>
        <v>1.5524942332574094</v>
      </c>
      <c r="N44">
        <v>1</v>
      </c>
      <c r="O44">
        <v>1</v>
      </c>
      <c r="P44">
        <v>1</v>
      </c>
      <c r="Q44">
        <f t="shared" si="2"/>
        <v>1.5524942332574094</v>
      </c>
    </row>
    <row r="45" spans="2:17" x14ac:dyDescent="0.25">
      <c r="B45">
        <f>'Comp Graph Math'!B42</f>
        <v>1380.3842646028618</v>
      </c>
      <c r="C45" s="2" t="str">
        <f t="shared" si="0"/>
        <v>8673.2101296146i</v>
      </c>
      <c r="D45" t="str">
        <f t="shared" si="1"/>
        <v>-75224573.9524493</v>
      </c>
      <c r="E45" t="str">
        <f>IMPRODUCT(C45,'Input-Output'!W$6,'Input-Output'!W$5,'Input-Output'!W$4)</f>
        <v>0.00286215934277282i</v>
      </c>
      <c r="F45" t="str">
        <f>IMPRODUCT(D45,'Input-Output'!W$3,'Input-Output'!W$4,'Input-Output'!W$6)</f>
        <v>-0.0124120547021541</v>
      </c>
      <c r="G45" t="str">
        <f>IMPRODUCT(D45,'Input-Output'!W$3,'Input-Output'!W$4,'Input-Output'!W$5)</f>
        <v>-0.0000992964376172331</v>
      </c>
      <c r="H45" t="str">
        <f>IMPRODUCT(C45,'Input-Output'!W$6,'Input-Output'!W$5,'Input-Output'!W$4)</f>
        <v>0.00286215934277282i</v>
      </c>
      <c r="I45" t="str">
        <f>IMPRODUCT(C45,'Input-Output'!W$3)</f>
        <v>0.0086732101296146i</v>
      </c>
      <c r="J45" t="str">
        <f>IMSUM(F45,G45,H45,I45,'Input-Output'!W$6)</f>
        <v>0.237488648860229+0.0115353694723874i</v>
      </c>
      <c r="K45" t="str">
        <f>IMSUM(E45,'Input-Output'!W$6)</f>
        <v>0.25+0.00286215934277282i</v>
      </c>
      <c r="L45" t="str">
        <f>IMPRODUCT(IMDIV(K45,J45),'Input-Output'!Q$20,IMEXP(IMDIV(C45,-'Input-Output'!C$5)))</f>
        <v>1.90425043701973-0.170167452515441i</v>
      </c>
      <c r="M45">
        <f t="shared" si="3"/>
        <v>1.4488719201500049</v>
      </c>
      <c r="N45">
        <v>1</v>
      </c>
      <c r="O45">
        <v>1</v>
      </c>
      <c r="P45">
        <v>1</v>
      </c>
      <c r="Q45">
        <f t="shared" si="2"/>
        <v>1.4488719201500049</v>
      </c>
    </row>
    <row r="46" spans="2:17" x14ac:dyDescent="0.25">
      <c r="B46">
        <f>'Comp Graph Math'!B43</f>
        <v>1479.1083881681823</v>
      </c>
      <c r="C46" s="2" t="str">
        <f t="shared" si="0"/>
        <v>9293.5120922644i</v>
      </c>
      <c r="D46" t="str">
        <f t="shared" si="1"/>
        <v>-86369367.0090646</v>
      </c>
      <c r="E46" t="str">
        <f>IMPRODUCT(C46,'Input-Output'!W$6,'Input-Output'!W$5,'Input-Output'!W$4)</f>
        <v>0.00306685899044725i</v>
      </c>
      <c r="F46" t="str">
        <f>IMPRODUCT(D46,'Input-Output'!W$3,'Input-Output'!W$4,'Input-Output'!W$6)</f>
        <v>-0.0142509455564957</v>
      </c>
      <c r="G46" t="str">
        <f>IMPRODUCT(D46,'Input-Output'!W$3,'Input-Output'!W$4,'Input-Output'!W$5)</f>
        <v>-0.000114007564451965</v>
      </c>
      <c r="H46" t="str">
        <f>IMPRODUCT(C46,'Input-Output'!W$6,'Input-Output'!W$5,'Input-Output'!W$4)</f>
        <v>0.00306685899044725i</v>
      </c>
      <c r="I46" t="str">
        <f>IMPRODUCT(C46,'Input-Output'!W$3)</f>
        <v>0.0092935120922644i</v>
      </c>
      <c r="J46" t="str">
        <f>IMSUM(F46,G46,H46,I46,'Input-Output'!W$6)</f>
        <v>0.235635046879052+0.0123603710827116i</v>
      </c>
      <c r="K46" t="str">
        <f>IMSUM(E46,'Input-Output'!W$6)</f>
        <v>0.25+0.00306685899044725i</v>
      </c>
      <c r="L46" t="str">
        <f>IMPRODUCT(IMDIV(K46,J46),'Input-Output'!Q$20,IMEXP(IMDIV(C46,-'Input-Output'!C$5)))</f>
        <v>1.91766715700535-0.184473389768059i</v>
      </c>
      <c r="M46">
        <f t="shared" si="3"/>
        <v>1.3521659507839872</v>
      </c>
      <c r="N46">
        <v>1</v>
      </c>
      <c r="O46">
        <v>1</v>
      </c>
      <c r="P46">
        <v>1</v>
      </c>
      <c r="Q46">
        <f t="shared" si="2"/>
        <v>1.3521659507839872</v>
      </c>
    </row>
    <row r="47" spans="2:17" x14ac:dyDescent="0.25">
      <c r="B47">
        <f>'Comp Graph Math'!B44</f>
        <v>1584.8931924610861</v>
      </c>
      <c r="C47" s="2" t="str">
        <f t="shared" si="0"/>
        <v>9958.17762032044i</v>
      </c>
      <c r="D47" t="str">
        <f t="shared" si="1"/>
        <v>-99165301.5178509</v>
      </c>
      <c r="E47" t="str">
        <f>IMPRODUCT(C47,'Input-Output'!W$6,'Input-Output'!W$5,'Input-Output'!W$4)</f>
        <v>0.00328619861470575i</v>
      </c>
      <c r="F47" t="str">
        <f>IMPRODUCT(D47,'Input-Output'!W$3,'Input-Output'!W$4,'Input-Output'!W$6)</f>
        <v>-0.0163622747504454</v>
      </c>
      <c r="G47" t="str">
        <f>IMPRODUCT(D47,'Input-Output'!W$3,'Input-Output'!W$4,'Input-Output'!W$5)</f>
        <v>-0.000130898198003563</v>
      </c>
      <c r="H47" t="str">
        <f>IMPRODUCT(C47,'Input-Output'!W$6,'Input-Output'!W$5,'Input-Output'!W$4)</f>
        <v>0.00328619861470575i</v>
      </c>
      <c r="I47" t="str">
        <f>IMPRODUCT(C47,'Input-Output'!W$3)</f>
        <v>0.00995817762032044i</v>
      </c>
      <c r="J47" t="str">
        <f>IMSUM(F47,G47,H47,I47,'Input-Output'!W$6)</f>
        <v>0.233506827051551+0.0132443762350262i</v>
      </c>
      <c r="K47" t="str">
        <f>IMSUM(E47,'Input-Output'!W$6)</f>
        <v>0.25+0.00328619861470575i</v>
      </c>
      <c r="L47" t="str">
        <f>IMPRODUCT(IMDIV(K47,J47),'Input-Output'!Q$20,IMEXP(IMDIV(C47,-'Input-Output'!C$5)))</f>
        <v>1.9332950586529-0.200351735801924i</v>
      </c>
      <c r="M47">
        <f t="shared" si="3"/>
        <v>1.2619146889604089</v>
      </c>
      <c r="N47">
        <v>1</v>
      </c>
      <c r="O47">
        <v>1</v>
      </c>
      <c r="P47">
        <v>1</v>
      </c>
      <c r="Q47">
        <f t="shared" si="2"/>
        <v>1.2619146889604089</v>
      </c>
    </row>
    <row r="48" spans="2:17" x14ac:dyDescent="0.25">
      <c r="B48">
        <f>'Comp Graph Math'!B45</f>
        <v>1698.2436524617146</v>
      </c>
      <c r="C48" s="2" t="str">
        <f t="shared" si="0"/>
        <v>10670.3795651584i</v>
      </c>
      <c r="D48" t="str">
        <f t="shared" si="1"/>
        <v>-113857000.06455</v>
      </c>
      <c r="E48" t="str">
        <f>IMPRODUCT(C48,'Input-Output'!W$6,'Input-Output'!W$5,'Input-Output'!W$4)</f>
        <v>0.00352122525650227i</v>
      </c>
      <c r="F48" t="str">
        <f>IMPRODUCT(D48,'Input-Output'!W$3,'Input-Output'!W$4,'Input-Output'!W$6)</f>
        <v>-0.0187864050106508</v>
      </c>
      <c r="G48" t="str">
        <f>IMPRODUCT(D48,'Input-Output'!W$3,'Input-Output'!W$4,'Input-Output'!W$5)</f>
        <v>-0.000150291240085206</v>
      </c>
      <c r="H48" t="str">
        <f>IMPRODUCT(C48,'Input-Output'!W$6,'Input-Output'!W$5,'Input-Output'!W$4)</f>
        <v>0.00352122525650227i</v>
      </c>
      <c r="I48" t="str">
        <f>IMPRODUCT(C48,'Input-Output'!W$3)</f>
        <v>0.0106703795651584i</v>
      </c>
      <c r="J48" t="str">
        <f>IMSUM(F48,G48,H48,I48,'Input-Output'!W$6)</f>
        <v>0.231063303749264+0.0141916048216607i</v>
      </c>
      <c r="K48" t="str">
        <f>IMSUM(E48,'Input-Output'!W$6)</f>
        <v>0.25+0.00352122525650227i</v>
      </c>
      <c r="L48" t="str">
        <f>IMPRODUCT(IMDIV(K48,J48),'Input-Output'!Q$20,IMEXP(IMDIV(C48,-'Input-Output'!C$5)))</f>
        <v>1.9515391862133-0.218067783832282i</v>
      </c>
      <c r="M48">
        <f t="shared" si="3"/>
        <v>1.1776873107111991</v>
      </c>
      <c r="N48">
        <v>1</v>
      </c>
      <c r="O48">
        <v>1</v>
      </c>
      <c r="P48">
        <v>1</v>
      </c>
      <c r="Q48">
        <f t="shared" si="2"/>
        <v>1.1776873107111991</v>
      </c>
    </row>
    <row r="49" spans="2:17" x14ac:dyDescent="0.25">
      <c r="B49">
        <f>'Comp Graph Math'!B46</f>
        <v>1819.700858609951</v>
      </c>
      <c r="C49" s="2" t="str">
        <f t="shared" si="0"/>
        <v>11433.5176982801i</v>
      </c>
      <c r="D49" t="str">
        <f t="shared" si="1"/>
        <v>-130725326.956884</v>
      </c>
      <c r="E49" t="str">
        <f>IMPRODUCT(C49,'Input-Output'!W$6,'Input-Output'!W$5,'Input-Output'!W$4)</f>
        <v>0.00377306084043243i</v>
      </c>
      <c r="F49" t="str">
        <f>IMPRODUCT(D49,'Input-Output'!W$3,'Input-Output'!W$4,'Input-Output'!W$6)</f>
        <v>-0.0215696789478859</v>
      </c>
      <c r="G49" t="str">
        <f>IMPRODUCT(D49,'Input-Output'!W$3,'Input-Output'!W$4,'Input-Output'!W$5)</f>
        <v>-0.000172557431583087</v>
      </c>
      <c r="H49" t="str">
        <f>IMPRODUCT(C49,'Input-Output'!W$6,'Input-Output'!W$5,'Input-Output'!W$4)</f>
        <v>0.00377306084043243i</v>
      </c>
      <c r="I49" t="str">
        <f>IMPRODUCT(C49,'Input-Output'!W$3)</f>
        <v>0.0114335176982801i</v>
      </c>
      <c r="J49" t="str">
        <f>IMSUM(F49,G49,H49,I49,'Input-Output'!W$6)</f>
        <v>0.228257763620531+0.0152065785387125i</v>
      </c>
      <c r="K49" t="str">
        <f>IMSUM(E49,'Input-Output'!W$6)</f>
        <v>0.25+0.00377306084043243i</v>
      </c>
      <c r="L49" t="str">
        <f>IMPRODUCT(IMDIV(K49,J49),'Input-Output'!Q$20,IMEXP(IMDIV(C49,-'Input-Output'!C$5)))</f>
        <v>1.97289274950801-0.237953704225378i</v>
      </c>
      <c r="M49">
        <f t="shared" si="3"/>
        <v>1.0990817477152692</v>
      </c>
      <c r="N49">
        <v>1</v>
      </c>
      <c r="O49">
        <v>1</v>
      </c>
      <c r="P49">
        <v>1</v>
      </c>
      <c r="Q49">
        <f t="shared" si="2"/>
        <v>1.0990817477152692</v>
      </c>
    </row>
    <row r="50" spans="2:17" x14ac:dyDescent="0.25">
      <c r="B50">
        <f>'Comp Graph Math'!B47</f>
        <v>1949.8445997580084</v>
      </c>
      <c r="C50" s="2" t="str">
        <f t="shared" si="0"/>
        <v>12251.234940483i</v>
      </c>
      <c r="D50" t="str">
        <f t="shared" si="1"/>
        <v>-150092757.566911</v>
      </c>
      <c r="E50" t="str">
        <f>IMPRODUCT(C50,'Input-Output'!W$6,'Input-Output'!W$5,'Input-Output'!W$4)</f>
        <v>0.00404290753035939i</v>
      </c>
      <c r="F50" t="str">
        <f>IMPRODUCT(D50,'Input-Output'!W$3,'Input-Output'!W$4,'Input-Output'!W$6)</f>
        <v>-0.0247653049985403</v>
      </c>
      <c r="G50" t="str">
        <f>IMPRODUCT(D50,'Input-Output'!W$3,'Input-Output'!W$4,'Input-Output'!W$5)</f>
        <v>-0.000198122439988323</v>
      </c>
      <c r="H50" t="str">
        <f>IMPRODUCT(C50,'Input-Output'!W$6,'Input-Output'!W$5,'Input-Output'!W$4)</f>
        <v>0.00404290753035939i</v>
      </c>
      <c r="I50" t="str">
        <f>IMPRODUCT(C50,'Input-Output'!W$3)</f>
        <v>0.012251234940483i</v>
      </c>
      <c r="J50" t="str">
        <f>IMSUM(F50,G50,H50,I50,'Input-Output'!W$6)</f>
        <v>0.225036572561471+0.0162941424708424i</v>
      </c>
      <c r="K50" t="str">
        <f>IMSUM(E50,'Input-Output'!W$6)</f>
        <v>0.25+0.00404290753035939i</v>
      </c>
      <c r="L50" t="str">
        <f>IMPRODUCT(IMDIV(K50,J50),'Input-Output'!Q$20,IMEXP(IMDIV(C50,-'Input-Output'!C$5)))</f>
        <v>1.99796114592331-0.260430928133687i</v>
      </c>
      <c r="M50">
        <f t="shared" si="3"/>
        <v>1.0257227679827496</v>
      </c>
      <c r="N50">
        <v>1</v>
      </c>
      <c r="O50">
        <v>1</v>
      </c>
      <c r="P50">
        <v>1</v>
      </c>
      <c r="Q50">
        <f t="shared" si="2"/>
        <v>1.0257227679827496</v>
      </c>
    </row>
    <row r="51" spans="2:17" x14ac:dyDescent="0.25">
      <c r="B51">
        <f>'Comp Graph Math'!B48</f>
        <v>2089.2961308539993</v>
      </c>
      <c r="C51" s="2" t="str">
        <f t="shared" si="0"/>
        <v>13127.434751729i</v>
      </c>
      <c r="D51" t="str">
        <f t="shared" si="1"/>
        <v>-172329543.160902</v>
      </c>
      <c r="E51" t="str">
        <f>IMPRODUCT(C51,'Input-Output'!W$6,'Input-Output'!W$5,'Input-Output'!W$4)</f>
        <v>0.00433205346807057i</v>
      </c>
      <c r="F51" t="str">
        <f>IMPRODUCT(D51,'Input-Output'!W$3,'Input-Output'!W$4,'Input-Output'!W$6)</f>
        <v>-0.0284343746215488</v>
      </c>
      <c r="G51" t="str">
        <f>IMPRODUCT(D51,'Input-Output'!W$3,'Input-Output'!W$4,'Input-Output'!W$5)</f>
        <v>-0.000227474996972391</v>
      </c>
      <c r="H51" t="str">
        <f>IMPRODUCT(C51,'Input-Output'!W$6,'Input-Output'!W$5,'Input-Output'!W$4)</f>
        <v>0.00433205346807057i</v>
      </c>
      <c r="I51" t="str">
        <f>IMPRODUCT(C51,'Input-Output'!W$3)</f>
        <v>0.013127434751729i</v>
      </c>
      <c r="J51" t="str">
        <f>IMSUM(F51,G51,H51,I51,'Input-Output'!W$6)</f>
        <v>0.221338150381479+0.0174594882197996i</v>
      </c>
      <c r="K51" t="str">
        <f>IMSUM(E51,'Input-Output'!W$6)</f>
        <v>0.25+0.00433205346807057i</v>
      </c>
      <c r="L51" t="str">
        <f>IMPRODUCT(IMDIV(K51,J51),'Input-Output'!Q$20,IMEXP(IMDIV(C51,-'Input-Output'!C$5)))</f>
        <v>2.0274942109044-0.286041905444727i</v>
      </c>
      <c r="M51">
        <f t="shared" si="3"/>
        <v>0.95726018464529561</v>
      </c>
      <c r="N51">
        <v>1</v>
      </c>
      <c r="O51">
        <v>1</v>
      </c>
      <c r="P51">
        <v>1</v>
      </c>
      <c r="Q51">
        <f t="shared" si="2"/>
        <v>0.95726018464529561</v>
      </c>
    </row>
    <row r="52" spans="2:17" x14ac:dyDescent="0.25">
      <c r="B52">
        <f>'Comp Graph Math'!B49</f>
        <v>2238.7211385682958</v>
      </c>
      <c r="C52" s="2" t="str">
        <f t="shared" si="0"/>
        <v>14066.2997647247i</v>
      </c>
      <c r="D52" t="str">
        <f t="shared" si="1"/>
        <v>-197860789.071094</v>
      </c>
      <c r="E52" t="str">
        <f>IMPRODUCT(C52,'Input-Output'!W$6,'Input-Output'!W$5,'Input-Output'!W$4)</f>
        <v>0.00464187892235915i</v>
      </c>
      <c r="F52" t="str">
        <f>IMPRODUCT(D52,'Input-Output'!W$3,'Input-Output'!W$4,'Input-Output'!W$6)</f>
        <v>-0.0326470301967305</v>
      </c>
      <c r="G52" t="str">
        <f>IMPRODUCT(D52,'Input-Output'!W$3,'Input-Output'!W$4,'Input-Output'!W$5)</f>
        <v>-0.000261176241573844</v>
      </c>
      <c r="H52" t="str">
        <f>IMPRODUCT(C52,'Input-Output'!W$6,'Input-Output'!W$5,'Input-Output'!W$4)</f>
        <v>0.00464187892235915i</v>
      </c>
      <c r="I52" t="str">
        <f>IMPRODUCT(C52,'Input-Output'!W$3)</f>
        <v>0.0140662997647247i</v>
      </c>
      <c r="J52" t="str">
        <f>IMSUM(F52,G52,H52,I52,'Input-Output'!W$6)</f>
        <v>0.217091793561696+0.0187081786870839i</v>
      </c>
      <c r="K52" t="str">
        <f>IMSUM(E52,'Input-Output'!W$6)</f>
        <v>0.25+0.00464187892235915i</v>
      </c>
      <c r="L52" t="str">
        <f>IMPRODUCT(IMDIV(K52,J52),'Input-Output'!Q$20,IMEXP(IMDIV(C52,-'Input-Output'!C$5)))</f>
        <v>2.06243013100598-0.315496055498411i</v>
      </c>
      <c r="M52">
        <f t="shared" si="3"/>
        <v>0.89336718430194417</v>
      </c>
      <c r="N52">
        <v>1</v>
      </c>
      <c r="O52">
        <v>1</v>
      </c>
      <c r="P52">
        <v>1</v>
      </c>
      <c r="Q52">
        <f t="shared" si="2"/>
        <v>0.89336718430194417</v>
      </c>
    </row>
    <row r="53" spans="2:17" x14ac:dyDescent="0.25">
      <c r="B53">
        <f>'Comp Graph Math'!B50</f>
        <v>2398.8329190194427</v>
      </c>
      <c r="C53" s="2" t="str">
        <f t="shared" si="0"/>
        <v>15072.3117511617i</v>
      </c>
      <c r="D53" t="str">
        <f t="shared" si="1"/>
        <v>-227174581.524207</v>
      </c>
      <c r="E53" t="str">
        <f>IMPRODUCT(C53,'Input-Output'!W$6,'Input-Output'!W$5,'Input-Output'!W$4)</f>
        <v>0.00497386287788336i</v>
      </c>
      <c r="F53" t="str">
        <f>IMPRODUCT(D53,'Input-Output'!W$3,'Input-Output'!W$4,'Input-Output'!W$6)</f>
        <v>-0.0374838059514941</v>
      </c>
      <c r="G53" t="str">
        <f>IMPRODUCT(D53,'Input-Output'!W$3,'Input-Output'!W$4,'Input-Output'!W$5)</f>
        <v>-0.000299870447611953</v>
      </c>
      <c r="H53" t="str">
        <f>IMPRODUCT(C53,'Input-Output'!W$6,'Input-Output'!W$5,'Input-Output'!W$4)</f>
        <v>0.00497386287788336i</v>
      </c>
      <c r="I53" t="str">
        <f>IMPRODUCT(C53,'Input-Output'!W$3)</f>
        <v>0.0150723117511617i</v>
      </c>
      <c r="J53" t="str">
        <f>IMSUM(F53,G53,H53,I53,'Input-Output'!W$6)</f>
        <v>0.212216323600894+0.0200461746290451i</v>
      </c>
      <c r="K53" t="str">
        <f>IMSUM(E53,'Input-Output'!W$6)</f>
        <v>0.25+0.00497386287788336i</v>
      </c>
      <c r="L53" t="str">
        <f>IMPRODUCT(IMDIV(K53,J53),'Input-Output'!Q$20,IMEXP(IMDIV(C53,-'Input-Output'!C$5)))</f>
        <v>2.1039561360707-0.349737730448512i</v>
      </c>
      <c r="M53">
        <f t="shared" si="3"/>
        <v>0.83373876694068783</v>
      </c>
      <c r="N53">
        <v>1</v>
      </c>
      <c r="O53">
        <v>1</v>
      </c>
      <c r="P53">
        <v>1</v>
      </c>
      <c r="Q53">
        <f t="shared" si="2"/>
        <v>0.83373876694068783</v>
      </c>
    </row>
    <row r="54" spans="2:17" x14ac:dyDescent="0.25">
      <c r="B54">
        <f>'Comp Graph Math'!B51</f>
        <v>2570.3957827688118</v>
      </c>
      <c r="C54" s="2" t="str">
        <f t="shared" si="0"/>
        <v>16150.2730159294i</v>
      </c>
      <c r="D54" t="str">
        <f t="shared" si="1"/>
        <v>-260831318.489057</v>
      </c>
      <c r="E54" t="str">
        <f>IMPRODUCT(C54,'Input-Output'!W$6,'Input-Output'!W$5,'Input-Output'!W$4)</f>
        <v>0.0053295900952567i</v>
      </c>
      <c r="F54" t="str">
        <f>IMPRODUCT(D54,'Input-Output'!W$3,'Input-Output'!W$4,'Input-Output'!W$6)</f>
        <v>-0.0430371675506944</v>
      </c>
      <c r="G54" t="str">
        <f>IMPRODUCT(D54,'Input-Output'!W$3,'Input-Output'!W$4,'Input-Output'!W$5)</f>
        <v>-0.000344297340405555</v>
      </c>
      <c r="H54" t="str">
        <f>IMPRODUCT(C54,'Input-Output'!W$6,'Input-Output'!W$5,'Input-Output'!W$4)</f>
        <v>0.0053295900952567i</v>
      </c>
      <c r="I54" t="str">
        <f>IMPRODUCT(C54,'Input-Output'!W$3)</f>
        <v>0.0161502730159294i</v>
      </c>
      <c r="J54" t="str">
        <f>IMSUM(F54,G54,H54,I54,'Input-Output'!W$6)</f>
        <v>0.2066185351089+0.0214798631111861i</v>
      </c>
      <c r="K54" t="str">
        <f>IMSUM(E54,'Input-Output'!W$6)</f>
        <v>0.25+0.0053295900952567i</v>
      </c>
      <c r="L54" t="str">
        <f>IMPRODUCT(IMDIV(K54,J54),'Input-Output'!Q$20,IMEXP(IMDIV(C54,-'Input-Output'!C$5)))</f>
        <v>2.15359369999641-0.390049253135837i</v>
      </c>
      <c r="M54">
        <f t="shared" si="3"/>
        <v>0.77809028998857732</v>
      </c>
      <c r="N54">
        <v>1</v>
      </c>
      <c r="O54">
        <v>1</v>
      </c>
      <c r="P54">
        <v>1</v>
      </c>
      <c r="Q54">
        <f t="shared" si="2"/>
        <v>0.77809028998857732</v>
      </c>
    </row>
    <row r="55" spans="2:17" x14ac:dyDescent="0.25">
      <c r="B55">
        <f>'Comp Graph Math'!B52</f>
        <v>2754.2287033381103</v>
      </c>
      <c r="C55" s="2" t="str">
        <f t="shared" si="0"/>
        <v>17305.3293214263i</v>
      </c>
      <c r="D55" t="str">
        <f t="shared" si="1"/>
        <v>-299474422.923017</v>
      </c>
      <c r="E55" t="str">
        <f>IMPRODUCT(C55,'Input-Output'!W$6,'Input-Output'!W$5,'Input-Output'!W$4)</f>
        <v>0.00571075867607068i</v>
      </c>
      <c r="F55" t="str">
        <f>IMPRODUCT(D55,'Input-Output'!W$3,'Input-Output'!W$4,'Input-Output'!W$6)</f>
        <v>-0.0494132797822978</v>
      </c>
      <c r="G55" t="str">
        <f>IMPRODUCT(D55,'Input-Output'!W$3,'Input-Output'!W$4,'Input-Output'!W$5)</f>
        <v>-0.000395306238258382</v>
      </c>
      <c r="H55" t="str">
        <f>IMPRODUCT(C55,'Input-Output'!W$6,'Input-Output'!W$5,'Input-Output'!W$4)</f>
        <v>0.00571075867607068i</v>
      </c>
      <c r="I55" t="str">
        <f>IMPRODUCT(C55,'Input-Output'!W$3)</f>
        <v>0.0173053293214263i</v>
      </c>
      <c r="J55" t="str">
        <f>IMSUM(F55,G55,H55,I55,'Input-Output'!W$6)</f>
        <v>0.200191413979444+0.023016087997497i</v>
      </c>
      <c r="K55" t="str">
        <f>IMSUM(E55,'Input-Output'!W$6)</f>
        <v>0.25+0.00571075867607068i</v>
      </c>
      <c r="L55" t="str">
        <f>IMPRODUCT(IMDIV(K55,J55),'Input-Output'!Q$20,IMEXP(IMDIV(C55,-'Input-Output'!C$5)))</f>
        <v>2.21332006483748-0.43821156212105i</v>
      </c>
      <c r="M55">
        <f t="shared" si="3"/>
        <v>0.72615610954021792</v>
      </c>
      <c r="N55">
        <v>1</v>
      </c>
      <c r="O55">
        <v>1</v>
      </c>
      <c r="P55">
        <v>1</v>
      </c>
      <c r="Q55">
        <f t="shared" si="2"/>
        <v>0.72615610954021792</v>
      </c>
    </row>
    <row r="56" spans="2:17" x14ac:dyDescent="0.25">
      <c r="B56">
        <f>'Comp Graph Math'!B53</f>
        <v>2951.2092266663221</v>
      </c>
      <c r="C56" s="2" t="str">
        <f t="shared" si="0"/>
        <v>18542.9944514027i</v>
      </c>
      <c r="D56" t="str">
        <f t="shared" si="1"/>
        <v>-343842643.224751</v>
      </c>
      <c r="E56" t="str">
        <f>IMPRODUCT(C56,'Input-Output'!W$6,'Input-Output'!W$5,'Input-Output'!W$4)</f>
        <v>0.00611918816896289i</v>
      </c>
      <c r="F56" t="str">
        <f>IMPRODUCT(D56,'Input-Output'!W$3,'Input-Output'!W$4,'Input-Output'!W$6)</f>
        <v>-0.0567340361320839</v>
      </c>
      <c r="G56" t="str">
        <f>IMPRODUCT(D56,'Input-Output'!W$3,'Input-Output'!W$4,'Input-Output'!W$5)</f>
        <v>-0.000453872289056671</v>
      </c>
      <c r="H56" t="str">
        <f>IMPRODUCT(C56,'Input-Output'!W$6,'Input-Output'!W$5,'Input-Output'!W$4)</f>
        <v>0.00611918816896289i</v>
      </c>
      <c r="I56" t="str">
        <f>IMPRODUCT(C56,'Input-Output'!W$3)</f>
        <v>0.0185429944514027i</v>
      </c>
      <c r="J56" t="str">
        <f>IMSUM(F56,G56,H56,I56,'Input-Output'!W$6)</f>
        <v>0.192812091578859+0.0246621826203656i</v>
      </c>
      <c r="K56" t="str">
        <f>IMSUM(E56,'Input-Output'!W$6)</f>
        <v>0.25+0.00611918816896289i</v>
      </c>
      <c r="L56" t="str">
        <f>IMPRODUCT(IMDIV(K56,J56),'Input-Output'!Q$20,IMEXP(IMDIV(C56,-'Input-Output'!C$5)))</f>
        <v>2.28574426893143-0.496762769925034i</v>
      </c>
      <c r="M56">
        <f t="shared" si="3"/>
        <v>0.67768831227842008</v>
      </c>
      <c r="N56">
        <v>1</v>
      </c>
      <c r="O56">
        <v>1</v>
      </c>
      <c r="P56">
        <v>1</v>
      </c>
      <c r="Q56">
        <f t="shared" si="2"/>
        <v>0.67768831227842008</v>
      </c>
    </row>
    <row r="57" spans="2:17" x14ac:dyDescent="0.25">
      <c r="B57">
        <f>'Comp Graph Math'!B54</f>
        <v>3162.2776601683131</v>
      </c>
      <c r="C57" s="2" t="str">
        <f t="shared" si="0"/>
        <v>19869.1765315918i</v>
      </c>
      <c r="D57" t="str">
        <f t="shared" si="1"/>
        <v>-394784176.043558</v>
      </c>
      <c r="E57" t="str">
        <f>IMPRODUCT(C57,'Input-Output'!W$6,'Input-Output'!W$5,'Input-Output'!W$4)</f>
        <v>0.00655682825542529i</v>
      </c>
      <c r="F57" t="str">
        <f>IMPRODUCT(D57,'Input-Output'!W$3,'Input-Output'!W$4,'Input-Output'!W$6)</f>
        <v>-0.0651393890471871</v>
      </c>
      <c r="G57" t="str">
        <f>IMPRODUCT(D57,'Input-Output'!W$3,'Input-Output'!W$4,'Input-Output'!W$5)</f>
        <v>-0.000521115112377497</v>
      </c>
      <c r="H57" t="str">
        <f>IMPRODUCT(C57,'Input-Output'!W$6,'Input-Output'!W$5,'Input-Output'!W$4)</f>
        <v>0.00655682825542529i</v>
      </c>
      <c r="I57" t="str">
        <f>IMPRODUCT(C57,'Input-Output'!W$3)</f>
        <v>0.0198691765315918i</v>
      </c>
      <c r="J57" t="str">
        <f>IMSUM(F57,G57,H57,I57,'Input-Output'!W$6)</f>
        <v>0.184339495840435+0.0264260047870171i</v>
      </c>
      <c r="K57" t="str">
        <f>IMSUM(E57,'Input-Output'!W$6)</f>
        <v>0.25+0.00655682825542529i</v>
      </c>
      <c r="L57" t="str">
        <f>IMPRODUCT(IMDIV(K57,J57),'Input-Output'!Q$20,IMEXP(IMDIV(C57,-'Input-Output'!C$5)))</f>
        <v>2.37436551293395-0.569429751688701i</v>
      </c>
      <c r="M57">
        <f t="shared" si="3"/>
        <v>0.63245553203368943</v>
      </c>
      <c r="N57">
        <f t="shared" ref="N57:O72" si="4">$B57/($B56)*N56</f>
        <v>1.0715193052376071</v>
      </c>
      <c r="O57">
        <v>1</v>
      </c>
      <c r="P57">
        <v>1</v>
      </c>
      <c r="Q57">
        <f t="shared" si="2"/>
        <v>0.67768831227842008</v>
      </c>
    </row>
    <row r="58" spans="2:17" x14ac:dyDescent="0.25">
      <c r="B58">
        <f>'Comp Graph Math'!B55</f>
        <v>3388.4415613919473</v>
      </c>
      <c r="C58" s="2" t="str">
        <f t="shared" si="0"/>
        <v>21290.2062327745i</v>
      </c>
      <c r="D58" t="str">
        <f t="shared" si="1"/>
        <v>-453272881.43407</v>
      </c>
      <c r="E58" t="str">
        <f>IMPRODUCT(C58,'Input-Output'!W$6,'Input-Output'!W$5,'Input-Output'!W$4)</f>
        <v>0.00702576805681559i</v>
      </c>
      <c r="F58" t="str">
        <f>IMPRODUCT(D58,'Input-Output'!W$3,'Input-Output'!W$4,'Input-Output'!W$6)</f>
        <v>-0.0747900254366215</v>
      </c>
      <c r="G58" t="str">
        <f>IMPRODUCT(D58,'Input-Output'!W$3,'Input-Output'!W$4,'Input-Output'!W$5)</f>
        <v>-0.000598320203492972</v>
      </c>
      <c r="H58" t="str">
        <f>IMPRODUCT(C58,'Input-Output'!W$6,'Input-Output'!W$5,'Input-Output'!W$4)</f>
        <v>0.00702576805681559i</v>
      </c>
      <c r="I58" t="str">
        <f>IMPRODUCT(C58,'Input-Output'!W$3)</f>
        <v>0.0212902062327745i</v>
      </c>
      <c r="J58" t="str">
        <f>IMSUM(F58,G58,H58,I58,'Input-Output'!W$6)</f>
        <v>0.174611654359886+0.0283159742895901i</v>
      </c>
      <c r="K58" t="str">
        <f>IMSUM(E58,'Input-Output'!W$6)</f>
        <v>0.25+0.00702576805681559i</v>
      </c>
      <c r="L58" t="str">
        <f>IMPRODUCT(IMDIV(K58,J58),'Input-Output'!Q$20,IMEXP(IMDIV(C58,-'Input-Output'!C$5)))</f>
        <v>2.48395503034458-0.661879433026304i</v>
      </c>
      <c r="M58">
        <f t="shared" si="3"/>
        <v>0.59024184533329105</v>
      </c>
      <c r="N58">
        <f t="shared" si="4"/>
        <v>1.148153621496881</v>
      </c>
      <c r="O58">
        <v>1</v>
      </c>
      <c r="P58">
        <v>1</v>
      </c>
      <c r="Q58">
        <f t="shared" si="2"/>
        <v>0.67768831227842008</v>
      </c>
    </row>
    <row r="59" spans="2:17" x14ac:dyDescent="0.25">
      <c r="B59">
        <f>'Comp Graph Math'!B56</f>
        <v>3630.7805477009288</v>
      </c>
      <c r="C59" s="2" t="str">
        <f t="shared" si="0"/>
        <v>22812.8669909079i</v>
      </c>
      <c r="D59" t="str">
        <f t="shared" si="1"/>
        <v>-520426900.344855</v>
      </c>
      <c r="E59" t="str">
        <f>IMPRODUCT(C59,'Input-Output'!W$6,'Input-Output'!W$5,'Input-Output'!W$4)</f>
        <v>0.00752824610699961i</v>
      </c>
      <c r="F59" t="str">
        <f>IMPRODUCT(D59,'Input-Output'!W$3,'Input-Output'!W$4,'Input-Output'!W$6)</f>
        <v>-0.0858704385569011</v>
      </c>
      <c r="G59" t="str">
        <f>IMPRODUCT(D59,'Input-Output'!W$3,'Input-Output'!W$4,'Input-Output'!W$5)</f>
        <v>-0.000686963508455209</v>
      </c>
      <c r="H59" t="str">
        <f>IMPRODUCT(C59,'Input-Output'!W$6,'Input-Output'!W$5,'Input-Output'!W$4)</f>
        <v>0.00752824610699961i</v>
      </c>
      <c r="I59" t="str">
        <f>IMPRODUCT(C59,'Input-Output'!W$3)</f>
        <v>0.0228128669909079i</v>
      </c>
      <c r="J59" t="str">
        <f>IMSUM(F59,G59,H59,I59,'Input-Output'!W$6)</f>
        <v>0.163442597934644+0.0303411130979075i</v>
      </c>
      <c r="K59" t="str">
        <f>IMSUM(E59,'Input-Output'!W$6)</f>
        <v>0.25+0.00752824610699961i</v>
      </c>
      <c r="L59" t="str">
        <f>IMPRODUCT(IMDIV(K59,J59),'Input-Output'!Q$20,IMEXP(IMDIV(C59,-'Input-Output'!C$5)))</f>
        <v>2.62111527665425-0.783091743718602i</v>
      </c>
      <c r="M59">
        <f t="shared" si="3"/>
        <v>0.55084574066764636</v>
      </c>
      <c r="N59">
        <f t="shared" si="4"/>
        <v>1.2302687708123794</v>
      </c>
      <c r="O59">
        <v>1</v>
      </c>
      <c r="P59">
        <v>1</v>
      </c>
      <c r="Q59">
        <f t="shared" si="2"/>
        <v>0.67768831227841997</v>
      </c>
    </row>
    <row r="60" spans="2:17" x14ac:dyDescent="0.25">
      <c r="B60">
        <f>'Comp Graph Math'!B57</f>
        <v>3890.4514499427141</v>
      </c>
      <c r="C60" s="2" t="str">
        <f t="shared" si="0"/>
        <v>24444.4273885756i</v>
      </c>
      <c r="D60" t="str">
        <f t="shared" si="1"/>
        <v>-597530030.355345</v>
      </c>
      <c r="E60" t="str">
        <f>IMPRODUCT(C60,'Input-Output'!W$6,'Input-Output'!W$5,'Input-Output'!W$4)</f>
        <v>0.00806666103822995i</v>
      </c>
      <c r="F60" t="str">
        <f>IMPRODUCT(D60,'Input-Output'!W$3,'Input-Output'!W$4,'Input-Output'!W$6)</f>
        <v>-0.0985924550086319</v>
      </c>
      <c r="G60" t="str">
        <f>IMPRODUCT(D60,'Input-Output'!W$3,'Input-Output'!W$4,'Input-Output'!W$5)</f>
        <v>-0.000788739640069055</v>
      </c>
      <c r="H60" t="str">
        <f>IMPRODUCT(C60,'Input-Output'!W$6,'Input-Output'!W$5,'Input-Output'!W$4)</f>
        <v>0.00806666103822995i</v>
      </c>
      <c r="I60" t="str">
        <f>IMPRODUCT(C60,'Input-Output'!W$3)</f>
        <v>0.0244444273885756i</v>
      </c>
      <c r="J60" t="str">
        <f>IMSUM(F60,G60,H60,I60,'Input-Output'!W$6)</f>
        <v>0.150618805351299+0.0325110884268055i</v>
      </c>
      <c r="K60" t="str">
        <f>IMSUM(E60,'Input-Output'!W$6)</f>
        <v>0.25+0.00806666103822995i</v>
      </c>
      <c r="L60" t="str">
        <f>IMPRODUCT(IMDIV(K60,J60),'Input-Output'!Q$20,IMEXP(IMDIV(C60,-'Input-Output'!C$5)))</f>
        <v>2.79505448625638-0.948014457765147i</v>
      </c>
      <c r="M60">
        <f t="shared" si="3"/>
        <v>0.51407915655378511</v>
      </c>
      <c r="N60">
        <f t="shared" si="4"/>
        <v>1.3182567385564046</v>
      </c>
      <c r="O60">
        <v>1</v>
      </c>
      <c r="P60">
        <v>1</v>
      </c>
      <c r="Q60">
        <f t="shared" si="2"/>
        <v>0.67768831227842008</v>
      </c>
    </row>
    <row r="61" spans="2:17" x14ac:dyDescent="0.25">
      <c r="B61">
        <f>'Comp Graph Math'!B58</f>
        <v>4168.6938347032547</v>
      </c>
      <c r="C61" s="2" t="str">
        <f t="shared" si="0"/>
        <v>26192.6758523376i</v>
      </c>
      <c r="D61" t="str">
        <f t="shared" si="1"/>
        <v>-686056268.305629</v>
      </c>
      <c r="E61" t="str">
        <f>IMPRODUCT(C61,'Input-Output'!W$6,'Input-Output'!W$5,'Input-Output'!W$4)</f>
        <v>0.00864358303127141i</v>
      </c>
      <c r="F61" t="str">
        <f>IMPRODUCT(D61,'Input-Output'!W$3,'Input-Output'!W$4,'Input-Output'!W$6)</f>
        <v>-0.113199284270429</v>
      </c>
      <c r="G61" t="str">
        <f>IMPRODUCT(D61,'Input-Output'!W$3,'Input-Output'!W$4,'Input-Output'!W$5)</f>
        <v>-0.00090559427416343</v>
      </c>
      <c r="H61" t="str">
        <f>IMPRODUCT(C61,'Input-Output'!W$6,'Input-Output'!W$5,'Input-Output'!W$4)</f>
        <v>0.00864358303127141i</v>
      </c>
      <c r="I61" t="str">
        <f>IMPRODUCT(C61,'Input-Output'!W$3)</f>
        <v>0.0261926758523376i</v>
      </c>
      <c r="J61" t="str">
        <f>IMSUM(F61,G61,H61,I61,'Input-Output'!W$6)</f>
        <v>0.135895121455408+0.034836258883609i</v>
      </c>
      <c r="K61" t="str">
        <f>IMSUM(E61,'Input-Output'!W$6)</f>
        <v>0.25+0.00864358303127141i</v>
      </c>
      <c r="L61" t="str">
        <f>IMPRODUCT(IMDIV(K61,J61),'Input-Output'!Q$20,IMEXP(IMDIV(C61,-'Input-Output'!C$5)))</f>
        <v>3.01843560582255-1.18304331154631i</v>
      </c>
      <c r="M61">
        <f t="shared" si="3"/>
        <v>0.47976658380390974</v>
      </c>
      <c r="N61">
        <f t="shared" si="4"/>
        <v>1.4125375446227513</v>
      </c>
      <c r="O61">
        <v>1</v>
      </c>
      <c r="P61">
        <v>1</v>
      </c>
      <c r="Q61">
        <f t="shared" si="2"/>
        <v>0.67768831227842008</v>
      </c>
    </row>
    <row r="62" spans="2:17" x14ac:dyDescent="0.25">
      <c r="B62">
        <f>'Comp Graph Math'!B59</f>
        <v>4466.8359215095234</v>
      </c>
      <c r="C62" s="2" t="str">
        <f t="shared" si="0"/>
        <v>28065.9578316106i</v>
      </c>
      <c r="D62" t="str">
        <f t="shared" si="1"/>
        <v>-787697989.005744</v>
      </c>
      <c r="E62" t="str">
        <f>IMPRODUCT(C62,'Input-Output'!W$6,'Input-Output'!W$5,'Input-Output'!W$4)</f>
        <v>0.0092617660844315i</v>
      </c>
      <c r="F62" t="str">
        <f>IMPRODUCT(D62,'Input-Output'!W$3,'Input-Output'!W$4,'Input-Output'!W$6)</f>
        <v>-0.129970168185948</v>
      </c>
      <c r="G62" t="str">
        <f>IMPRODUCT(D62,'Input-Output'!W$3,'Input-Output'!W$4,'Input-Output'!W$5)</f>
        <v>-0.00103976134548758</v>
      </c>
      <c r="H62" t="str">
        <f>IMPRODUCT(C62,'Input-Output'!W$6,'Input-Output'!W$5,'Input-Output'!W$4)</f>
        <v>0.0092617660844315i</v>
      </c>
      <c r="I62" t="str">
        <f>IMPRODUCT(C62,'Input-Output'!W$3)</f>
        <v>0.0280659578316106i</v>
      </c>
      <c r="J62" t="str">
        <f>IMSUM(F62,G62,H62,I62,'Input-Output'!W$6)</f>
        <v>0.118990070468564+0.0373277239160421i</v>
      </c>
      <c r="K62" t="str">
        <f>IMSUM(E62,'Input-Output'!W$6)</f>
        <v>0.25+0.0092617660844315i</v>
      </c>
      <c r="L62" t="str">
        <f>IMPRODUCT(IMDIV(K62,J62),'Input-Output'!Q$20,IMEXP(IMDIV(C62,-'Input-Output'!C$5)))</f>
        <v>3.3071740251775-1.53819578249966i</v>
      </c>
      <c r="M62">
        <f t="shared" si="3"/>
        <v>0.44774422771367894</v>
      </c>
      <c r="N62">
        <f t="shared" si="4"/>
        <v>1.5135612484362047</v>
      </c>
      <c r="O62">
        <v>1</v>
      </c>
      <c r="P62">
        <v>1</v>
      </c>
      <c r="Q62">
        <f t="shared" si="2"/>
        <v>0.67768831227842019</v>
      </c>
    </row>
    <row r="63" spans="2:17" x14ac:dyDescent="0.25">
      <c r="B63">
        <f>'Comp Graph Math'!B60</f>
        <v>4786.3009232262666</v>
      </c>
      <c r="C63" s="2" t="str">
        <f t="shared" si="0"/>
        <v>30073.2156365554i</v>
      </c>
      <c r="D63" t="str">
        <f t="shared" si="1"/>
        <v>-904398298.72276</v>
      </c>
      <c r="E63" t="str">
        <f>IMPRODUCT(C63,'Input-Output'!W$6,'Input-Output'!W$5,'Input-Output'!W$4)</f>
        <v>0.00992416116006328i</v>
      </c>
      <c r="F63" t="str">
        <f>IMPRODUCT(D63,'Input-Output'!W$3,'Input-Output'!W$4,'Input-Output'!W$6)</f>
        <v>-0.149225719289255</v>
      </c>
      <c r="G63" t="str">
        <f>IMPRODUCT(D63,'Input-Output'!W$3,'Input-Output'!W$4,'Input-Output'!W$5)</f>
        <v>-0.00119380575431404</v>
      </c>
      <c r="H63" t="str">
        <f>IMPRODUCT(C63,'Input-Output'!W$6,'Input-Output'!W$5,'Input-Output'!W$4)</f>
        <v>0.00992416116006328i</v>
      </c>
      <c r="I63" t="str">
        <f>IMPRODUCT(C63,'Input-Output'!W$3)</f>
        <v>0.0300732156365554i</v>
      </c>
      <c r="J63" t="str">
        <f>IMSUM(F63,G63,H63,I63,'Input-Output'!W$6)</f>
        <v>0.099580474956431+0.0399973767966187i</v>
      </c>
      <c r="K63" t="str">
        <f>IMSUM(E63,'Input-Output'!W$6)</f>
        <v>0.25+0.00992416116006328i</v>
      </c>
      <c r="L63" t="str">
        <f>IMPRODUCT(IMDIV(K63,J63),'Input-Output'!Q$20,IMEXP(IMDIV(C63,-'Input-Output'!C$5)))</f>
        <v>3.67302036397577-2.11621360137761i</v>
      </c>
      <c r="M63">
        <f t="shared" si="3"/>
        <v>0.41785922617081833</v>
      </c>
      <c r="N63">
        <f t="shared" si="4"/>
        <v>1.6218100973589258</v>
      </c>
      <c r="O63">
        <v>1</v>
      </c>
      <c r="P63">
        <v>1</v>
      </c>
      <c r="Q63">
        <f t="shared" si="2"/>
        <v>0.6776883122784203</v>
      </c>
    </row>
    <row r="64" spans="2:17" x14ac:dyDescent="0.25">
      <c r="B64">
        <f>'Comp Graph Math'!B61</f>
        <v>5128.6138399135216</v>
      </c>
      <c r="C64" s="2" t="str">
        <f t="shared" si="0"/>
        <v>32224.0311251425i</v>
      </c>
      <c r="D64" t="str">
        <f t="shared" si="1"/>
        <v>-1038388181.95415</v>
      </c>
      <c r="E64" t="str">
        <f>IMPRODUCT(C64,'Input-Output'!W$6,'Input-Output'!W$5,'Input-Output'!W$4)</f>
        <v>0.010633930271297i</v>
      </c>
      <c r="F64" t="str">
        <f>IMPRODUCT(D64,'Input-Output'!W$3,'Input-Output'!W$4,'Input-Output'!W$6)</f>
        <v>-0.171334050022435</v>
      </c>
      <c r="G64" t="str">
        <f>IMPRODUCT(D64,'Input-Output'!W$3,'Input-Output'!W$4,'Input-Output'!W$5)</f>
        <v>-0.00137067240017948</v>
      </c>
      <c r="H64" t="str">
        <f>IMPRODUCT(C64,'Input-Output'!W$6,'Input-Output'!W$5,'Input-Output'!W$4)</f>
        <v>0.010633930271297i</v>
      </c>
      <c r="I64" t="str">
        <f>IMPRODUCT(C64,'Input-Output'!W$3)</f>
        <v>0.0322240311251425i</v>
      </c>
      <c r="J64" t="str">
        <f>IMSUM(F64,G64,H64,I64,'Input-Output'!W$6)</f>
        <v>0.0772952775773855+0.0428579613964395i</v>
      </c>
      <c r="K64" t="str">
        <f>IMSUM(E64,'Input-Output'!W$6)</f>
        <v>0.25+0.010633930271297i</v>
      </c>
      <c r="L64" t="str">
        <f>IMPRODUCT(IMDIV(K64,J64),'Input-Output'!Q$20,IMEXP(IMDIV(C64,-'Input-Output'!C$5)))</f>
        <v>4.07570574350903-3.14429689239591i</v>
      </c>
      <c r="M64">
        <f t="shared" si="3"/>
        <v>0.38996891995161892</v>
      </c>
      <c r="N64">
        <f t="shared" si="4"/>
        <v>1.7378008287493703</v>
      </c>
      <c r="O64">
        <v>1</v>
      </c>
      <c r="P64">
        <v>1</v>
      </c>
      <c r="Q64">
        <f t="shared" si="2"/>
        <v>0.67768831227842019</v>
      </c>
    </row>
    <row r="65" spans="2:17" x14ac:dyDescent="0.25">
      <c r="B65">
        <f>'Comp Graph Math'!B62</f>
        <v>5495.4087385761077</v>
      </c>
      <c r="C65" s="2" t="str">
        <f t="shared" si="0"/>
        <v>34528.6714431677i</v>
      </c>
      <c r="D65" t="str">
        <f t="shared" si="1"/>
        <v>-1192229151.63022</v>
      </c>
      <c r="E65" t="str">
        <f>IMPRODUCT(C65,'Input-Output'!W$6,'Input-Output'!W$5,'Input-Output'!W$4)</f>
        <v>0.0113944615762453i</v>
      </c>
      <c r="F65" t="str">
        <f>IMPRODUCT(D65,'Input-Output'!W$3,'Input-Output'!W$4,'Input-Output'!W$6)</f>
        <v>-0.196717810018986</v>
      </c>
      <c r="G65" t="str">
        <f>IMPRODUCT(D65,'Input-Output'!W$3,'Input-Output'!W$4,'Input-Output'!W$5)</f>
        <v>-0.00157374248015189</v>
      </c>
      <c r="H65" t="str">
        <f>IMPRODUCT(C65,'Input-Output'!W$6,'Input-Output'!W$5,'Input-Output'!W$4)</f>
        <v>0.0113944615762453i</v>
      </c>
      <c r="I65" t="str">
        <f>IMPRODUCT(C65,'Input-Output'!W$3)</f>
        <v>0.0345286714431677i</v>
      </c>
      <c r="J65" t="str">
        <f>IMSUM(F65,G65,H65,I65,'Input-Output'!W$6)</f>
        <v>0.0517084475008621+0.045923133019413i</v>
      </c>
      <c r="K65" t="str">
        <f>IMSUM(E65,'Input-Output'!W$6)</f>
        <v>0.25+0.0113944615762453i</v>
      </c>
      <c r="L65" t="str">
        <f>IMPRODUCT(IMDIV(K65,J65),'Input-Output'!Q$20,IMEXP(IMDIV(C65,-'Input-Output'!C$5)))</f>
        <v>4.15225678088189-5.10375366726075i</v>
      </c>
      <c r="M65">
        <f t="shared" si="3"/>
        <v>0.36394017172200599</v>
      </c>
      <c r="N65">
        <f t="shared" si="4"/>
        <v>1.8620871366628611</v>
      </c>
      <c r="O65">
        <v>1</v>
      </c>
      <c r="P65">
        <v>1</v>
      </c>
      <c r="Q65">
        <f t="shared" si="2"/>
        <v>0.67768831227842008</v>
      </c>
    </row>
    <row r="66" spans="2:17" x14ac:dyDescent="0.25">
      <c r="B66">
        <f>'Comp Graph Math'!B63</f>
        <v>5888.4365535557399</v>
      </c>
      <c r="C66" s="2" t="str">
        <f t="shared" si="0"/>
        <v>36998.1380355606i</v>
      </c>
      <c r="D66" t="str">
        <f t="shared" si="1"/>
        <v>-1368862218.0984</v>
      </c>
      <c r="E66" t="str">
        <f>IMPRODUCT(C66,'Input-Output'!W$6,'Input-Output'!W$5,'Input-Output'!W$4)</f>
        <v>0.012209385551735i</v>
      </c>
      <c r="F66" t="str">
        <f>IMPRODUCT(D66,'Input-Output'!W$3,'Input-Output'!W$4,'Input-Output'!W$6)</f>
        <v>-0.225862265986236</v>
      </c>
      <c r="G66" t="str">
        <f>IMPRODUCT(D66,'Input-Output'!W$3,'Input-Output'!W$4,'Input-Output'!W$5)</f>
        <v>-0.00180689812788989</v>
      </c>
      <c r="H66" t="str">
        <f>IMPRODUCT(C66,'Input-Output'!W$6,'Input-Output'!W$5,'Input-Output'!W$4)</f>
        <v>0.012209385551735i</v>
      </c>
      <c r="I66" t="str">
        <f>IMPRODUCT(C66,'Input-Output'!W$3)</f>
        <v>0.0369981380355606i</v>
      </c>
      <c r="J66" t="str">
        <f>IMSUM(F66,G66,H66,I66,'Input-Output'!W$6)</f>
        <v>0.0223308358858741+0.0492075235872956i</v>
      </c>
      <c r="K66" t="str">
        <f>IMSUM(E66,'Input-Output'!W$6)</f>
        <v>0.25+0.012209385551735i</v>
      </c>
      <c r="L66" t="str">
        <f>IMPRODUCT(IMDIV(K66,J66),'Input-Output'!Q$20,IMEXP(IMDIV(C66,-'Input-Output'!C$5)))</f>
        <v>2.1066269196966-8.15396479170812i</v>
      </c>
      <c r="M66">
        <f t="shared" si="3"/>
        <v>0.33964873049235766</v>
      </c>
      <c r="N66">
        <f t="shared" si="4"/>
        <v>1.995262314968872</v>
      </c>
      <c r="O66">
        <v>1</v>
      </c>
      <c r="P66">
        <v>1</v>
      </c>
      <c r="Q66">
        <f t="shared" si="2"/>
        <v>0.67768831227842008</v>
      </c>
    </row>
    <row r="67" spans="2:17" x14ac:dyDescent="0.25">
      <c r="B67">
        <f>'Comp Graph Math'!B64</f>
        <v>6309.5734448017711</v>
      </c>
      <c r="C67" s="2" t="str">
        <f t="shared" si="0"/>
        <v>39644.219162949i</v>
      </c>
      <c r="D67" t="str">
        <f t="shared" si="1"/>
        <v>-1571664113.03993</v>
      </c>
      <c r="E67" t="str">
        <f>IMPRODUCT(C67,'Input-Output'!W$6,'Input-Output'!W$5,'Input-Output'!W$4)</f>
        <v>0.0130825923237732i</v>
      </c>
      <c r="F67" t="str">
        <f>IMPRODUCT(D67,'Input-Output'!W$3,'Input-Output'!W$4,'Input-Output'!W$6)</f>
        <v>-0.259324578651588</v>
      </c>
      <c r="G67" t="str">
        <f>IMPRODUCT(D67,'Input-Output'!W$3,'Input-Output'!W$4,'Input-Output'!W$5)</f>
        <v>-0.00207459662921271</v>
      </c>
      <c r="H67" t="str">
        <f>IMPRODUCT(C67,'Input-Output'!W$6,'Input-Output'!W$5,'Input-Output'!W$4)</f>
        <v>0.0130825923237732i</v>
      </c>
      <c r="I67" t="str">
        <f>IMPRODUCT(C67,'Input-Output'!W$3)</f>
        <v>0.039644219162949i</v>
      </c>
      <c r="J67" t="str">
        <f>IMSUM(F67,G67,H67,I67,'Input-Output'!W$6)</f>
        <v>-0.0113991752808007+0.0527268114867222i</v>
      </c>
      <c r="K67" t="str">
        <f>IMSUM(E67,'Input-Output'!W$6)</f>
        <v>0.25+0.0130825923237732i</v>
      </c>
      <c r="L67" t="str">
        <f>IMPRODUCT(IMDIV(K67,J67),'Input-Output'!Q$20,IMEXP(IMDIV(C67,-'Input-Output'!C$5)))</f>
        <v>-3.2740939521315-7.77649444443872i</v>
      </c>
      <c r="M67">
        <f t="shared" si="3"/>
        <v>0.31697863849223096</v>
      </c>
      <c r="N67">
        <f t="shared" si="4"/>
        <v>2.1379620895022233</v>
      </c>
      <c r="O67">
        <f t="shared" si="4"/>
        <v>1.0715193052376062</v>
      </c>
      <c r="P67">
        <v>1</v>
      </c>
      <c r="Q67">
        <f t="shared" si="2"/>
        <v>0.72615610954021848</v>
      </c>
    </row>
    <row r="68" spans="2:17" x14ac:dyDescent="0.25">
      <c r="B68">
        <f>'Comp Graph Math'!B65</f>
        <v>6760.8297539196428</v>
      </c>
      <c r="C68" s="2" t="str">
        <f t="shared" si="0"/>
        <v>42479.5461741705i</v>
      </c>
      <c r="D68" t="str">
        <f t="shared" si="1"/>
        <v>-1804511843.16348</v>
      </c>
      <c r="E68" t="str">
        <f>IMPRODUCT(C68,'Input-Output'!W$6,'Input-Output'!W$5,'Input-Output'!W$4)</f>
        <v>0.0140182502374763i</v>
      </c>
      <c r="F68" t="str">
        <f>IMPRODUCT(D68,'Input-Output'!W$3,'Input-Output'!W$4,'Input-Output'!W$6)</f>
        <v>-0.297744454121974</v>
      </c>
      <c r="G68" t="str">
        <f>IMPRODUCT(D68,'Input-Output'!W$3,'Input-Output'!W$4,'Input-Output'!W$5)</f>
        <v>-0.00238195563297579</v>
      </c>
      <c r="H68" t="str">
        <f>IMPRODUCT(C68,'Input-Output'!W$6,'Input-Output'!W$5,'Input-Output'!W$4)</f>
        <v>0.0140182502374763i</v>
      </c>
      <c r="I68" t="str">
        <f>IMPRODUCT(C68,'Input-Output'!W$3)</f>
        <v>0.0424795461741705i</v>
      </c>
      <c r="J68" t="str">
        <f>IMSUM(F68,G68,H68,I68,'Input-Output'!W$6)</f>
        <v>-0.0501264097549498+0.0564977964116468i</v>
      </c>
      <c r="K68" t="str">
        <f>IMSUM(E68,'Input-Output'!W$6)</f>
        <v>0.25+0.0140182502374763i</v>
      </c>
      <c r="L68" t="str">
        <f>IMPRODUCT(IMDIV(K68,J68),'Input-Output'!Q$20,IMEXP(IMDIV(C68,-'Input-Output'!C$5)))</f>
        <v>-4.8122254934389-3.6296568668633i</v>
      </c>
      <c r="M68">
        <f t="shared" si="3"/>
        <v>0.2958216776336493</v>
      </c>
      <c r="N68">
        <f t="shared" si="4"/>
        <v>2.2908676527677634</v>
      </c>
      <c r="O68">
        <f t="shared" si="4"/>
        <v>1.1481536214968822</v>
      </c>
      <c r="P68">
        <v>1</v>
      </c>
      <c r="Q68">
        <f t="shared" si="2"/>
        <v>0.7780902899885781</v>
      </c>
    </row>
    <row r="69" spans="2:17" x14ac:dyDescent="0.25">
      <c r="B69">
        <f>'Comp Graph Math'!B66</f>
        <v>7244.3596007497108</v>
      </c>
      <c r="C69" s="2" t="str">
        <f t="shared" si="0"/>
        <v>45517.653803356i</v>
      </c>
      <c r="D69" t="str">
        <f t="shared" si="1"/>
        <v>-2071856807.76217</v>
      </c>
      <c r="E69" t="str">
        <f>IMPRODUCT(C69,'Input-Output'!W$6,'Input-Output'!W$5,'Input-Output'!W$4)</f>
        <v>0.0150208257551075i</v>
      </c>
      <c r="F69" t="str">
        <f>IMPRODUCT(D69,'Input-Output'!W$3,'Input-Output'!W$4,'Input-Output'!W$6)</f>
        <v>-0.341856373280758</v>
      </c>
      <c r="G69" t="str">
        <f>IMPRODUCT(D69,'Input-Output'!W$3,'Input-Output'!W$4,'Input-Output'!W$5)</f>
        <v>-0.00273485098624606</v>
      </c>
      <c r="H69" t="str">
        <f>IMPRODUCT(C69,'Input-Output'!W$6,'Input-Output'!W$5,'Input-Output'!W$4)</f>
        <v>0.0150208257551075i</v>
      </c>
      <c r="I69" t="str">
        <f>IMPRODUCT(C69,'Input-Output'!W$3)</f>
        <v>0.045517653803356i</v>
      </c>
      <c r="J69" t="str">
        <f>IMSUM(F69,G69,H69,I69,'Input-Output'!W$6)</f>
        <v>-0.0945912242670041+0.0605384795584635i</v>
      </c>
      <c r="K69" t="str">
        <f>IMSUM(E69,'Input-Output'!W$6)</f>
        <v>0.25+0.0150208257551075i</v>
      </c>
      <c r="L69" t="str">
        <f>IMPRODUCT(IMDIV(K69,J69),'Input-Output'!Q$20,IMEXP(IMDIV(C69,-'Input-Output'!C$5)))</f>
        <v>-3.80017167914219-1.41401753425417i</v>
      </c>
      <c r="M69">
        <f t="shared" si="3"/>
        <v>0.27607685292058437</v>
      </c>
      <c r="N69">
        <f t="shared" si="4"/>
        <v>2.454708915685019</v>
      </c>
      <c r="O69">
        <f t="shared" si="4"/>
        <v>1.2302687708123803</v>
      </c>
      <c r="P69">
        <v>1</v>
      </c>
      <c r="Q69">
        <f t="shared" si="2"/>
        <v>0.83373876694068849</v>
      </c>
    </row>
    <row r="70" spans="2:17" x14ac:dyDescent="0.25">
      <c r="B70">
        <f>'Comp Graph Math'!B67</f>
        <v>7762.4711662866976</v>
      </c>
      <c r="C70" s="2" t="str">
        <f t="shared" si="0"/>
        <v>48773.0447794178i</v>
      </c>
      <c r="D70" t="str">
        <f t="shared" si="1"/>
        <v>-2378809897.05509</v>
      </c>
      <c r="E70" t="str">
        <f>IMPRODUCT(C70,'Input-Output'!W$6,'Input-Output'!W$5,'Input-Output'!W$4)</f>
        <v>0.0160951047772079i</v>
      </c>
      <c r="F70" t="str">
        <f>IMPRODUCT(D70,'Input-Output'!W$3,'Input-Output'!W$4,'Input-Output'!W$6)</f>
        <v>-0.39250363301409</v>
      </c>
      <c r="G70" t="str">
        <f>IMPRODUCT(D70,'Input-Output'!W$3,'Input-Output'!W$4,'Input-Output'!W$5)</f>
        <v>-0.00314002906411272</v>
      </c>
      <c r="H70" t="str">
        <f>IMPRODUCT(C70,'Input-Output'!W$6,'Input-Output'!W$5,'Input-Output'!W$4)</f>
        <v>0.0160951047772079i</v>
      </c>
      <c r="I70" t="str">
        <f>IMPRODUCT(C70,'Input-Output'!W$3)</f>
        <v>0.0487730447794178i</v>
      </c>
      <c r="J70" t="str">
        <f>IMSUM(F70,G70,H70,I70,'Input-Output'!W$6)</f>
        <v>-0.145643662078203+0.0648681495566257i</v>
      </c>
      <c r="K70" t="str">
        <f>IMSUM(E70,'Input-Output'!W$6)</f>
        <v>0.25+0.0160951047772079i</v>
      </c>
      <c r="L70" t="str">
        <f>IMPRODUCT(IMDIV(K70,J70),'Input-Output'!Q$20,IMEXP(IMDIV(C70,-'Input-Output'!C$5)))</f>
        <v>-2.80508264790331-0.54141401271954i</v>
      </c>
      <c r="M70">
        <f t="shared" si="3"/>
        <v>0.25764991033863427</v>
      </c>
      <c r="N70">
        <f t="shared" si="4"/>
        <v>2.6302679918953644</v>
      </c>
      <c r="O70">
        <f t="shared" si="4"/>
        <v>1.318256738556403</v>
      </c>
      <c r="P70">
        <v>1</v>
      </c>
      <c r="Q70">
        <f t="shared" si="2"/>
        <v>0.89336718430194351</v>
      </c>
    </row>
    <row r="71" spans="2:17" x14ac:dyDescent="0.25">
      <c r="B71">
        <f>'Comp Graph Math'!B68</f>
        <v>8317.637711026473</v>
      </c>
      <c r="C71" s="2" t="str">
        <f t="shared" si="0"/>
        <v>52261.2590563644i</v>
      </c>
      <c r="D71" t="str">
        <f t="shared" si="1"/>
        <v>-2731239198.15643</v>
      </c>
      <c r="E71" t="str">
        <f>IMPRODUCT(C71,'Input-Output'!W$6,'Input-Output'!W$5,'Input-Output'!W$4)</f>
        <v>0.0172462154886002i</v>
      </c>
      <c r="F71" t="str">
        <f>IMPRODUCT(D71,'Input-Output'!W$3,'Input-Output'!W$4,'Input-Output'!W$6)</f>
        <v>-0.450654467695811</v>
      </c>
      <c r="G71" t="str">
        <f>IMPRODUCT(D71,'Input-Output'!W$3,'Input-Output'!W$4,'Input-Output'!W$5)</f>
        <v>-0.00360523574156649</v>
      </c>
      <c r="H71" t="str">
        <f>IMPRODUCT(C71,'Input-Output'!W$6,'Input-Output'!W$5,'Input-Output'!W$4)</f>
        <v>0.0172462154886002i</v>
      </c>
      <c r="I71" t="str">
        <f>IMPRODUCT(C71,'Input-Output'!W$3)</f>
        <v>0.0522612590563644i</v>
      </c>
      <c r="J71" t="str">
        <f>IMSUM(F71,G71,H71,I71,'Input-Output'!W$6)</f>
        <v>-0.204259703437378+0.0695074745449646i</v>
      </c>
      <c r="K71" t="str">
        <f>IMSUM(E71,'Input-Output'!W$6)</f>
        <v>0.25+0.0172462154886002i</v>
      </c>
      <c r="L71" t="str">
        <f>IMPRODUCT(IMDIV(K71,J71),'Input-Output'!Q$20,IMEXP(IMDIV(C71,-'Input-Output'!C$5)))</f>
        <v>-2.10438009115636-0.175716244032767i</v>
      </c>
      <c r="M71">
        <f t="shared" si="3"/>
        <v>0.24045288692348959</v>
      </c>
      <c r="N71">
        <f t="shared" si="4"/>
        <v>2.8183829312644346</v>
      </c>
      <c r="O71">
        <f t="shared" si="4"/>
        <v>1.4125375446227497</v>
      </c>
      <c r="P71">
        <v>1</v>
      </c>
      <c r="Q71">
        <f t="shared" si="2"/>
        <v>0.95726018464529494</v>
      </c>
    </row>
    <row r="72" spans="2:17" x14ac:dyDescent="0.25">
      <c r="B72">
        <f>'Comp Graph Math'!B69</f>
        <v>8912.5093813371986</v>
      </c>
      <c r="C72" s="2" t="str">
        <f t="shared" ref="C72:C107" si="5">COMPLEX(0,2*PI()*B72)</f>
        <v>55998.947994918i</v>
      </c>
      <c r="D72" t="str">
        <f t="shared" ref="D72:D107" si="6">IMPRODUCT(C72,C72)</f>
        <v>-3135882176.53753</v>
      </c>
      <c r="E72" t="str">
        <f>IMPRODUCT(C72,'Input-Output'!W$6,'Input-Output'!W$5,'Input-Output'!W$4)</f>
        <v>0.0184796528383229i</v>
      </c>
      <c r="F72" t="str">
        <f>IMPRODUCT(D72,'Input-Output'!W$3,'Input-Output'!W$4,'Input-Output'!W$6)</f>
        <v>-0.517420559128692</v>
      </c>
      <c r="G72" t="str">
        <f>IMPRODUCT(D72,'Input-Output'!W$3,'Input-Output'!W$4,'Input-Output'!W$5)</f>
        <v>-0.00413936447302954</v>
      </c>
      <c r="H72" t="str">
        <f>IMPRODUCT(C72,'Input-Output'!W$6,'Input-Output'!W$5,'Input-Output'!W$4)</f>
        <v>0.0184796528383229i</v>
      </c>
      <c r="I72" t="str">
        <f>IMPRODUCT(C72,'Input-Output'!W$3)</f>
        <v>0.055998947994918i</v>
      </c>
      <c r="J72" t="str">
        <f>IMSUM(F72,G72,H72,I72,'Input-Output'!W$6)</f>
        <v>-0.271559923601722+0.0744786008332409i</v>
      </c>
      <c r="K72" t="str">
        <f>IMSUM(E72,'Input-Output'!W$6)</f>
        <v>0.25+0.0184796528383229i</v>
      </c>
      <c r="L72" t="str">
        <f>IMPRODUCT(IMDIV(K72,J72),'Input-Output'!Q$20,IMEXP(IMDIV(C72,-'Input-Output'!C$5)))</f>
        <v>-1.61860093226712-0.00885624331073787i</v>
      </c>
      <c r="M72">
        <f t="shared" si="3"/>
        <v>0.2244036908603993</v>
      </c>
      <c r="N72">
        <f t="shared" si="4"/>
        <v>3.0199517204019948</v>
      </c>
      <c r="O72">
        <f t="shared" si="4"/>
        <v>1.5135612484362029</v>
      </c>
      <c r="P72">
        <v>1</v>
      </c>
      <c r="Q72">
        <f t="shared" ref="Q72:Q107" si="7">M72*N72*O72*P72</f>
        <v>1.0257227679827492</v>
      </c>
    </row>
    <row r="73" spans="2:17" x14ac:dyDescent="0.25">
      <c r="B73">
        <f>'Comp Graph Math'!B70</f>
        <v>9549.9258602140817</v>
      </c>
      <c r="C73" s="2" t="str">
        <f t="shared" si="5"/>
        <v>60003.9538495515i</v>
      </c>
      <c r="D73" t="str">
        <f t="shared" si="6"/>
        <v>-3600474477.57911</v>
      </c>
      <c r="E73" t="str">
        <f>IMPRODUCT(C73,'Input-Output'!W$6,'Input-Output'!W$5,'Input-Output'!W$4)</f>
        <v>0.019801304770352i</v>
      </c>
      <c r="F73" t="str">
        <f>IMPRODUCT(D73,'Input-Output'!W$3,'Input-Output'!W$4,'Input-Output'!W$6)</f>
        <v>-0.594078288800553</v>
      </c>
      <c r="G73" t="str">
        <f>IMPRODUCT(D73,'Input-Output'!W$3,'Input-Output'!W$4,'Input-Output'!W$5)</f>
        <v>-0.00475262631040443</v>
      </c>
      <c r="H73" t="str">
        <f>IMPRODUCT(C73,'Input-Output'!W$6,'Input-Output'!W$5,'Input-Output'!W$4)</f>
        <v>0.019801304770352i</v>
      </c>
      <c r="I73" t="str">
        <f>IMPRODUCT(C73,'Input-Output'!W$3)</f>
        <v>0.0600039538495515i</v>
      </c>
      <c r="J73" t="str">
        <f>IMSUM(F73,G73,H73,I73,'Input-Output'!W$6)</f>
        <v>-0.348830915110957+0.0798052586199035i</v>
      </c>
      <c r="K73" t="str">
        <f>IMSUM(E73,'Input-Output'!W$6)</f>
        <v>0.25+0.019801304770352i</v>
      </c>
      <c r="L73" t="str">
        <f>IMPRODUCT(IMDIV(K73,J73),'Input-Output'!Q$20,IMEXP(IMDIV(C73,-'Input-Output'!C$5)))</f>
        <v>-1.27221116335087+0.0714130571320708i</v>
      </c>
      <c r="M73">
        <f t="shared" ref="M73:M107" si="8">B72/(B73)*M72</f>
        <v>0.20942570961018614</v>
      </c>
      <c r="N73">
        <f t="shared" ref="N73:O107" si="9">$B73/($B72)*N72</f>
        <v>3.2359365692962592</v>
      </c>
      <c r="O73">
        <f t="shared" si="9"/>
        <v>1.621810097358924</v>
      </c>
      <c r="P73">
        <v>1</v>
      </c>
      <c r="Q73">
        <f t="shared" si="7"/>
        <v>1.0990817477152697</v>
      </c>
    </row>
    <row r="74" spans="2:17" x14ac:dyDescent="0.25">
      <c r="B74">
        <f>'Comp Graph Math'!B71</f>
        <v>10232.929922807258</v>
      </c>
      <c r="C74" s="2" t="str">
        <f t="shared" si="5"/>
        <v>64295.3949403809i</v>
      </c>
      <c r="D74" t="str">
        <f t="shared" si="6"/>
        <v>-4133897810.53956</v>
      </c>
      <c r="E74" t="str">
        <f>IMPRODUCT(C74,'Input-Output'!W$6,'Input-Output'!W$5,'Input-Output'!W$4)</f>
        <v>0.0212174803303257i</v>
      </c>
      <c r="F74" t="str">
        <f>IMPRODUCT(D74,'Input-Output'!W$3,'Input-Output'!W$4,'Input-Output'!W$6)</f>
        <v>-0.682093138739027</v>
      </c>
      <c r="G74" t="str">
        <f>IMPRODUCT(D74,'Input-Output'!W$3,'Input-Output'!W$4,'Input-Output'!W$5)</f>
        <v>-0.00545674510991222</v>
      </c>
      <c r="H74" t="str">
        <f>IMPRODUCT(C74,'Input-Output'!W$6,'Input-Output'!W$5,'Input-Output'!W$4)</f>
        <v>0.0212174803303257i</v>
      </c>
      <c r="I74" t="str">
        <f>IMPRODUCT(C74,'Input-Output'!W$3)</f>
        <v>0.0642953949403809i</v>
      </c>
      <c r="J74" t="str">
        <f>IMSUM(F74,G74,H74,I74,'Input-Output'!W$6)</f>
        <v>-0.437549883848939+0.0855128752707066i</v>
      </c>
      <c r="K74" t="str">
        <f>IMSUM(E74,'Input-Output'!W$6)</f>
        <v>0.25+0.0212174803303257i</v>
      </c>
      <c r="L74" t="str">
        <f>IMPRODUCT(IMDIV(K74,J74),'Input-Output'!Q$20,IMEXP(IMDIV(C74,-'Input-Output'!C$5)))</f>
        <v>-1.01724651299524+0.110396310871199i</v>
      </c>
      <c r="M74">
        <f t="shared" si="8"/>
        <v>0.19544744419116769</v>
      </c>
      <c r="N74">
        <f t="shared" si="9"/>
        <v>3.4673685045252962</v>
      </c>
      <c r="O74">
        <f t="shared" si="9"/>
        <v>1.7378008287493716</v>
      </c>
      <c r="P74">
        <v>1</v>
      </c>
      <c r="Q74">
        <f t="shared" si="7"/>
        <v>1.177687310711202</v>
      </c>
    </row>
    <row r="75" spans="2:17" x14ac:dyDescent="0.25">
      <c r="B75">
        <f>'Comp Graph Math'!B72</f>
        <v>10964.781961431543</v>
      </c>
      <c r="C75" s="2" t="str">
        <f t="shared" si="5"/>
        <v>68893.7569164944i</v>
      </c>
      <c r="D75" t="str">
        <f t="shared" si="6"/>
        <v>-4746349742.06902</v>
      </c>
      <c r="E75" t="str">
        <f>IMPRODUCT(C75,'Input-Output'!W$6,'Input-Output'!W$5,'Input-Output'!W$4)</f>
        <v>0.0227349397824432i</v>
      </c>
      <c r="F75" t="str">
        <f>IMPRODUCT(D75,'Input-Output'!W$3,'Input-Output'!W$4,'Input-Output'!W$6)</f>
        <v>-0.783147707441388</v>
      </c>
      <c r="G75" t="str">
        <f>IMPRODUCT(D75,'Input-Output'!W$3,'Input-Output'!W$4,'Input-Output'!W$5)</f>
        <v>-0.00626518165953111</v>
      </c>
      <c r="H75" t="str">
        <f>IMPRODUCT(C75,'Input-Output'!W$6,'Input-Output'!W$5,'Input-Output'!W$4)</f>
        <v>0.0227349397824432i</v>
      </c>
      <c r="I75" t="str">
        <f>IMPRODUCT(C75,'Input-Output'!W$3)</f>
        <v>0.0688937569164944i</v>
      </c>
      <c r="J75" t="str">
        <f>IMSUM(F75,G75,H75,I75,'Input-Output'!W$6)</f>
        <v>-0.539412889100919+0.0916286966989376i</v>
      </c>
      <c r="K75" t="str">
        <f>IMSUM(E75,'Input-Output'!W$6)</f>
        <v>0.25+0.0227349397824432i</v>
      </c>
      <c r="L75" t="str">
        <f>IMPRODUCT(IMDIV(K75,J75),'Input-Output'!Q$20,IMEXP(IMDIV(C75,-'Input-Output'!C$5)))</f>
        <v>-0.824269675150682+0.128296804274933i</v>
      </c>
      <c r="M75">
        <f t="shared" si="8"/>
        <v>0.18240216787118718</v>
      </c>
      <c r="N75">
        <f t="shared" si="9"/>
        <v>3.7153522909717029</v>
      </c>
      <c r="O75">
        <f t="shared" si="9"/>
        <v>1.8620871366628629</v>
      </c>
      <c r="P75">
        <v>1</v>
      </c>
      <c r="Q75">
        <f t="shared" si="7"/>
        <v>1.2619146889604118</v>
      </c>
    </row>
    <row r="76" spans="2:17" x14ac:dyDescent="0.25">
      <c r="B76">
        <f>'Comp Graph Math'!B73</f>
        <v>11748.975549394985</v>
      </c>
      <c r="C76" s="2" t="str">
        <f t="shared" si="5"/>
        <v>73820.9905463708i</v>
      </c>
      <c r="D76" t="str">
        <f t="shared" si="6"/>
        <v>-5449538645.24737</v>
      </c>
      <c r="E76" t="str">
        <f>IMPRODUCT(C76,'Input-Output'!W$6,'Input-Output'!W$5,'Input-Output'!W$4)</f>
        <v>0.0243609268803024i</v>
      </c>
      <c r="F76" t="str">
        <f>IMPRODUCT(D76,'Input-Output'!W$3,'Input-Output'!W$4,'Input-Output'!W$6)</f>
        <v>-0.899173876465816</v>
      </c>
      <c r="G76" t="str">
        <f>IMPRODUCT(D76,'Input-Output'!W$3,'Input-Output'!W$4,'Input-Output'!W$5)</f>
        <v>-0.00719339101172653</v>
      </c>
      <c r="H76" t="str">
        <f>IMPRODUCT(C76,'Input-Output'!W$6,'Input-Output'!W$5,'Input-Output'!W$4)</f>
        <v>0.0243609268803024i</v>
      </c>
      <c r="I76" t="str">
        <f>IMPRODUCT(C76,'Input-Output'!W$3)</f>
        <v>0.0738209905463708i</v>
      </c>
      <c r="J76" t="str">
        <f>IMSUM(F76,G76,H76,I76,'Input-Output'!W$6)</f>
        <v>-0.656367267477543+0.0981819174266732i</v>
      </c>
      <c r="K76" t="str">
        <f>IMSUM(E76,'Input-Output'!W$6)</f>
        <v>0.25+0.0243609268803024i</v>
      </c>
      <c r="L76" t="str">
        <f>IMPRODUCT(IMDIV(K76,J76),'Input-Output'!Q$20,IMEXP(IMDIV(C76,-'Input-Output'!C$5)))</f>
        <v>-0.674789870985518+0.134894513875963i</v>
      </c>
      <c r="M76">
        <f t="shared" si="8"/>
        <v>0.17022760764047992</v>
      </c>
      <c r="N76">
        <f t="shared" si="9"/>
        <v>3.9810717055349549</v>
      </c>
      <c r="O76">
        <f t="shared" si="9"/>
        <v>1.995262314968878</v>
      </c>
      <c r="P76">
        <v>1</v>
      </c>
      <c r="Q76">
        <f t="shared" si="7"/>
        <v>1.3521659507839932</v>
      </c>
    </row>
    <row r="77" spans="2:17" x14ac:dyDescent="0.25">
      <c r="B77">
        <f>'Comp Graph Math'!B74</f>
        <v>12589.254117941335</v>
      </c>
      <c r="C77" s="2" t="str">
        <f t="shared" si="5"/>
        <v>79100.6165021991i</v>
      </c>
      <c r="D77" t="str">
        <f t="shared" si="6"/>
        <v>-6256907531.02797</v>
      </c>
      <c r="E77" t="str">
        <f>IMPRODUCT(C77,'Input-Output'!W$6,'Input-Output'!W$5,'Input-Output'!W$4)</f>
        <v>0.0261032034457257i</v>
      </c>
      <c r="F77" t="str">
        <f>IMPRODUCT(D77,'Input-Output'!W$3,'Input-Output'!W$4,'Input-Output'!W$6)</f>
        <v>-1.03238974261962</v>
      </c>
      <c r="G77" t="str">
        <f>IMPRODUCT(D77,'Input-Output'!W$3,'Input-Output'!W$4,'Input-Output'!W$5)</f>
        <v>-0.00825911794095692</v>
      </c>
      <c r="H77" t="str">
        <f>IMPRODUCT(C77,'Input-Output'!W$6,'Input-Output'!W$5,'Input-Output'!W$4)</f>
        <v>0.0261032034457257i</v>
      </c>
      <c r="I77" t="str">
        <f>IMPRODUCT(C77,'Input-Output'!W$3)</f>
        <v>0.0791006165021991i</v>
      </c>
      <c r="J77" t="str">
        <f>IMSUM(F77,G77,H77,I77,'Input-Output'!W$6)</f>
        <v>-0.790648860560577+0.105203819947925i</v>
      </c>
      <c r="K77" t="str">
        <f>IMSUM(E77,'Input-Output'!W$6)</f>
        <v>0.25+0.0261032034457257i</v>
      </c>
      <c r="L77" t="str">
        <f>IMPRODUCT(IMDIV(K77,J77),'Input-Output'!Q$20,IMEXP(IMDIV(C77,-'Input-Output'!C$5)))</f>
        <v>-0.556787318209765+0.135242823691401i</v>
      </c>
      <c r="M77">
        <f t="shared" si="8"/>
        <v>0.15886564694486069</v>
      </c>
      <c r="N77">
        <f t="shared" si="9"/>
        <v>4.2657951880159057</v>
      </c>
      <c r="O77">
        <f t="shared" si="9"/>
        <v>2.1379620895022295</v>
      </c>
      <c r="P77">
        <f t="shared" ref="P77" si="10">$B77/($B76)*P76</f>
        <v>1.071519305237606</v>
      </c>
      <c r="Q77">
        <f t="shared" si="7"/>
        <v>1.5524942332574163</v>
      </c>
    </row>
    <row r="78" spans="2:17" x14ac:dyDescent="0.25">
      <c r="B78">
        <f>'Comp Graph Math'!B75</f>
        <v>13489.628825916196</v>
      </c>
      <c r="C78" s="2" t="str">
        <f t="shared" si="5"/>
        <v>84757.8376383029i</v>
      </c>
      <c r="D78" t="str">
        <f t="shared" si="6"/>
        <v>-7183891041.12091</v>
      </c>
      <c r="E78" t="str">
        <f>IMPRODUCT(C78,'Input-Output'!W$6,'Input-Output'!W$5,'Input-Output'!W$4)</f>
        <v>0.02797008642064i</v>
      </c>
      <c r="F78" t="str">
        <f>IMPRODUCT(D78,'Input-Output'!W$3,'Input-Output'!W$4,'Input-Output'!W$6)</f>
        <v>-1.18534202178495</v>
      </c>
      <c r="G78" t="str">
        <f>IMPRODUCT(D78,'Input-Output'!W$3,'Input-Output'!W$4,'Input-Output'!W$5)</f>
        <v>-0.0094827361742796</v>
      </c>
      <c r="H78" t="str">
        <f>IMPRODUCT(C78,'Input-Output'!W$6,'Input-Output'!W$5,'Input-Output'!W$4)</f>
        <v>0.02797008642064i</v>
      </c>
      <c r="I78" t="str">
        <f>IMPRODUCT(C78,'Input-Output'!W$3)</f>
        <v>0.0847578376383029i</v>
      </c>
      <c r="J78" t="str">
        <f>IMSUM(F78,G78,H78,I78,'Input-Output'!W$6)</f>
        <v>-0.944824757959229+0.112727924058943i</v>
      </c>
      <c r="K78" t="str">
        <f>IMSUM(E78,'Input-Output'!W$6)</f>
        <v>0.25+0.02797008642064i</v>
      </c>
      <c r="L78" t="str">
        <f>IMPRODUCT(IMDIV(K78,J78),'Input-Output'!Q$20,IMEXP(IMDIV(C78,-'Input-Output'!C$5)))</f>
        <v>-0.462176810602912+0.132090387210015i</v>
      </c>
      <c r="M78">
        <f t="shared" si="8"/>
        <v>0.14826204826018735</v>
      </c>
      <c r="N78">
        <f t="shared" si="9"/>
        <v>4.5708818961487356</v>
      </c>
      <c r="O78">
        <f t="shared" si="9"/>
        <v>2.290867652767774</v>
      </c>
      <c r="P78">
        <f t="shared" ref="P78" si="11">$B78/($B77)*P77</f>
        <v>1.1481536214968842</v>
      </c>
      <c r="Q78">
        <f t="shared" si="7"/>
        <v>1.7825018762675344</v>
      </c>
    </row>
    <row r="79" spans="2:17" x14ac:dyDescent="0.25">
      <c r="B79">
        <f>'Comp Graph Math'!B76</f>
        <v>14454.397707458906</v>
      </c>
      <c r="C79" s="2" t="str">
        <f t="shared" si="5"/>
        <v>90819.6592996361i</v>
      </c>
      <c r="D79" t="str">
        <f t="shared" si="6"/>
        <v>-8248210515.30198</v>
      </c>
      <c r="E79" t="str">
        <f>IMPRODUCT(C79,'Input-Output'!W$6,'Input-Output'!W$5,'Input-Output'!W$4)</f>
        <v>0.0299704875688799i</v>
      </c>
      <c r="F79" t="str">
        <f>IMPRODUCT(D79,'Input-Output'!W$3,'Input-Output'!W$4,'Input-Output'!W$6)</f>
        <v>-1.36095473502483</v>
      </c>
      <c r="G79" t="str">
        <f>IMPRODUCT(D79,'Input-Output'!W$3,'Input-Output'!W$4,'Input-Output'!W$5)</f>
        <v>-0.0108876378801986</v>
      </c>
      <c r="H79" t="str">
        <f>IMPRODUCT(C79,'Input-Output'!W$6,'Input-Output'!W$5,'Input-Output'!W$4)</f>
        <v>0.0299704875688799i</v>
      </c>
      <c r="I79" t="str">
        <f>IMPRODUCT(C79,'Input-Output'!W$3)</f>
        <v>0.0908196592996361i</v>
      </c>
      <c r="J79" t="str">
        <f>IMSUM(F79,G79,H79,I79,'Input-Output'!W$6)</f>
        <v>-1.12184237290503+0.120790146868516i</v>
      </c>
      <c r="K79" t="str">
        <f>IMSUM(E79,'Input-Output'!W$6)</f>
        <v>0.25+0.0299704875688799i</v>
      </c>
      <c r="L79" t="str">
        <f>IMPRODUCT(IMDIV(K79,J79),'Input-Output'!Q$20,IMEXP(IMDIV(C79,-'Input-Output'!C$5)))</f>
        <v>-0.385347359518741+0.126993186821849i</v>
      </c>
      <c r="M79">
        <f t="shared" si="8"/>
        <v>0.13836619418379092</v>
      </c>
      <c r="N79">
        <f t="shared" si="9"/>
        <v>4.8977881936844438</v>
      </c>
      <c r="O79">
        <f t="shared" si="9"/>
        <v>2.4547089156850306</v>
      </c>
      <c r="P79">
        <f t="shared" ref="P79" si="12">$B79/($B78)*P78</f>
        <v>1.2302687708123825</v>
      </c>
      <c r="Q79">
        <f t="shared" si="7"/>
        <v>2.0465859845615562</v>
      </c>
    </row>
    <row r="80" spans="2:17" x14ac:dyDescent="0.25">
      <c r="B80">
        <f>'Comp Graph Math'!B77</f>
        <v>15488.16618912444</v>
      </c>
      <c r="C80" s="2" t="str">
        <f t="shared" si="5"/>
        <v>97315.0182346623i</v>
      </c>
      <c r="D80" t="str">
        <f t="shared" si="6"/>
        <v>-9470212774.01266</v>
      </c>
      <c r="E80" t="str">
        <f>IMPRODUCT(C80,'Input-Output'!W$6,'Input-Output'!W$5,'Input-Output'!W$4)</f>
        <v>0.0321139560174386i</v>
      </c>
      <c r="F80" t="str">
        <f>IMPRODUCT(D80,'Input-Output'!W$3,'Input-Output'!W$4,'Input-Output'!W$6)</f>
        <v>-1.56258510771209</v>
      </c>
      <c r="G80" t="str">
        <f>IMPRODUCT(D80,'Input-Output'!W$3,'Input-Output'!W$4,'Input-Output'!W$5)</f>
        <v>-0.0125006808616967</v>
      </c>
      <c r="H80" t="str">
        <f>IMPRODUCT(C80,'Input-Output'!W$6,'Input-Output'!W$5,'Input-Output'!W$4)</f>
        <v>0.0321139560174386i</v>
      </c>
      <c r="I80" t="str">
        <f>IMPRODUCT(C80,'Input-Output'!W$3)</f>
        <v>0.0973150182346623i</v>
      </c>
      <c r="J80" t="str">
        <f>IMSUM(F80,G80,H80,I80,'Input-Output'!W$6)</f>
        <v>-1.32508578857379+0.129428974252101i</v>
      </c>
      <c r="K80" t="str">
        <f>IMSUM(E80,'Input-Output'!W$6)</f>
        <v>0.25+0.0321139560174386i</v>
      </c>
      <c r="L80" t="str">
        <f>IMPRODUCT(IMDIV(K80,J80),'Input-Output'!Q$20,IMEXP(IMDIV(C80,-'Input-Output'!C$5)))</f>
        <v>-0.32229582721506+0.120859104767158i</v>
      </c>
      <c r="M80">
        <f t="shared" si="8"/>
        <v>0.12913084580693429</v>
      </c>
      <c r="N80">
        <f t="shared" si="9"/>
        <v>5.2480746024977138</v>
      </c>
      <c r="O80">
        <f t="shared" si="9"/>
        <v>2.6302679918953857</v>
      </c>
      <c r="P80">
        <f t="shared" ref="P80" si="13">$B80/($B79)*P79</f>
        <v>1.3182567385564101</v>
      </c>
      <c r="Q80">
        <f t="shared" si="7"/>
        <v>2.3497951098791208</v>
      </c>
    </row>
    <row r="81" spans="2:17" x14ac:dyDescent="0.25">
      <c r="B81">
        <f>'Comp Graph Math'!B78</f>
        <v>16595.869074375201</v>
      </c>
      <c r="C81" s="2" t="str">
        <f t="shared" si="5"/>
        <v>104274.92072799i</v>
      </c>
      <c r="D81" t="str">
        <f t="shared" si="6"/>
        <v>-10873259092.8286</v>
      </c>
      <c r="E81" t="str">
        <f>IMPRODUCT(C81,'Input-Output'!W$6,'Input-Output'!W$5,'Input-Output'!W$4)</f>
        <v>0.0344107238402367i</v>
      </c>
      <c r="F81" t="str">
        <f>IMPRODUCT(D81,'Input-Output'!W$3,'Input-Output'!W$4,'Input-Output'!W$6)</f>
        <v>-1.79408775031672</v>
      </c>
      <c r="G81" t="str">
        <f>IMPRODUCT(D81,'Input-Output'!W$3,'Input-Output'!W$4,'Input-Output'!W$5)</f>
        <v>-0.0143527020025337</v>
      </c>
      <c r="H81" t="str">
        <f>IMPRODUCT(C81,'Input-Output'!W$6,'Input-Output'!W$5,'Input-Output'!W$4)</f>
        <v>0.0344107238402367i</v>
      </c>
      <c r="I81" t="str">
        <f>IMPRODUCT(C81,'Input-Output'!W$3)</f>
        <v>0.10427492072799i</v>
      </c>
      <c r="J81" t="str">
        <f>IMSUM(F81,G81,H81,I81,'Input-Output'!W$6)</f>
        <v>-1.55844045231925+0.138685644568227i</v>
      </c>
      <c r="K81" t="str">
        <f>IMSUM(E81,'Input-Output'!W$6)</f>
        <v>0.25+0.0344107238402367i</v>
      </c>
      <c r="L81" t="str">
        <f>IMPRODUCT(IMDIV(K81,J81),'Input-Output'!Q$20,IMEXP(IMDIV(C81,-'Input-Output'!C$5)))</f>
        <v>-0.270096012050713+0.114229356066479i</v>
      </c>
      <c r="M81">
        <f t="shared" si="8"/>
        <v>0.12051191721487456</v>
      </c>
      <c r="N81">
        <f t="shared" si="9"/>
        <v>5.623413251903477</v>
      </c>
      <c r="O81">
        <f t="shared" si="9"/>
        <v>2.8183829312644573</v>
      </c>
      <c r="P81">
        <f t="shared" ref="P81" si="14">$B81/($B80)*P80</f>
        <v>1.4125375446227573</v>
      </c>
      <c r="Q81">
        <f t="shared" si="7"/>
        <v>2.6979257651833768</v>
      </c>
    </row>
    <row r="82" spans="2:17" x14ac:dyDescent="0.25">
      <c r="B82">
        <f>'Comp Graph Math'!B79</f>
        <v>17782.794100388823</v>
      </c>
      <c r="C82" s="2" t="str">
        <f t="shared" si="5"/>
        <v>111732.590612163i</v>
      </c>
      <c r="D82" t="str">
        <f t="shared" si="6"/>
        <v>-12484171804.9052</v>
      </c>
      <c r="E82" t="str">
        <f>IMPRODUCT(C82,'Input-Output'!W$6,'Input-Output'!W$5,'Input-Output'!W$4)</f>
        <v>0.0368717549020138i</v>
      </c>
      <c r="F82" t="str">
        <f>IMPRODUCT(D82,'Input-Output'!W$3,'Input-Output'!W$4,'Input-Output'!W$6)</f>
        <v>-2.05988834780936</v>
      </c>
      <c r="G82" t="str">
        <f>IMPRODUCT(D82,'Input-Output'!W$3,'Input-Output'!W$4,'Input-Output'!W$5)</f>
        <v>-0.0164791067824749</v>
      </c>
      <c r="H82" t="str">
        <f>IMPRODUCT(C82,'Input-Output'!W$6,'Input-Output'!W$5,'Input-Output'!W$4)</f>
        <v>0.0368717549020138i</v>
      </c>
      <c r="I82" t="str">
        <f>IMPRODUCT(C82,'Input-Output'!W$3)</f>
        <v>0.111732590612163i</v>
      </c>
      <c r="J82" t="str">
        <f>IMSUM(F82,G82,H82,I82,'Input-Output'!W$6)</f>
        <v>-1.82636745459183+0.148604345514177i</v>
      </c>
      <c r="K82" t="str">
        <f>IMSUM(E82,'Input-Output'!W$6)</f>
        <v>0.25+0.0368717549020138i</v>
      </c>
      <c r="L82" t="str">
        <f>IMPRODUCT(IMDIV(K82,J82),'Input-Output'!Q$20,IMEXP(IMDIV(C82,-'Input-Output'!C$5)))</f>
        <v>-0.226562993762966+0.107430680139854i</v>
      </c>
      <c r="M82">
        <f t="shared" si="8"/>
        <v>0.11246826503807245</v>
      </c>
      <c r="N82">
        <f t="shared" si="9"/>
        <v>6.0255958607435725</v>
      </c>
      <c r="O82">
        <f t="shared" si="9"/>
        <v>3.019951720402025</v>
      </c>
      <c r="P82">
        <f t="shared" ref="P82" si="15">$B82/($B81)*P81</f>
        <v>1.5135612484362138</v>
      </c>
      <c r="Q82">
        <f t="shared" si="7"/>
        <v>3.0976332378250535</v>
      </c>
    </row>
    <row r="83" spans="2:17" x14ac:dyDescent="0.25">
      <c r="B83">
        <f>'Comp Graph Math'!B80</f>
        <v>19054.607179632032</v>
      </c>
      <c r="C83" s="2" t="str">
        <f t="shared" si="5"/>
        <v>119723.627865143i</v>
      </c>
      <c r="D83" t="str">
        <f t="shared" si="6"/>
        <v>-14333747069.1912</v>
      </c>
      <c r="E83" t="str">
        <f>IMPRODUCT(C83,'Input-Output'!W$6,'Input-Output'!W$5,'Input-Output'!W$4)</f>
        <v>0.0395087971954972i</v>
      </c>
      <c r="F83" t="str">
        <f>IMPRODUCT(D83,'Input-Output'!W$3,'Input-Output'!W$4,'Input-Output'!W$6)</f>
        <v>-2.36506826641655</v>
      </c>
      <c r="G83" t="str">
        <f>IMPRODUCT(D83,'Input-Output'!W$3,'Input-Output'!W$4,'Input-Output'!W$5)</f>
        <v>-0.0189205461313324</v>
      </c>
      <c r="H83" t="str">
        <f>IMPRODUCT(C83,'Input-Output'!W$6,'Input-Output'!W$5,'Input-Output'!W$4)</f>
        <v>0.0395087971954972i</v>
      </c>
      <c r="I83" t="str">
        <f>IMPRODUCT(C83,'Input-Output'!W$3)</f>
        <v>0.119723627865143i</v>
      </c>
      <c r="J83" t="str">
        <f>IMSUM(F83,G83,H83,I83,'Input-Output'!W$6)</f>
        <v>-2.13398881254788+0.15923242506064i</v>
      </c>
      <c r="K83" t="str">
        <f>IMSUM(E83,'Input-Output'!W$6)</f>
        <v>0.25+0.0395087971954972i</v>
      </c>
      <c r="L83" t="str">
        <f>IMPRODUCT(IMDIV(K83,J83),'Input-Output'!Q$20,IMEXP(IMDIV(C83,-'Input-Output'!C$5)))</f>
        <v>-0.190034724084371+0.100660865395269i</v>
      </c>
      <c r="M83">
        <f t="shared" si="8"/>
        <v>0.10496149204995701</v>
      </c>
      <c r="N83">
        <f t="shared" si="9"/>
        <v>6.4565422903465484</v>
      </c>
      <c r="O83">
        <f t="shared" si="9"/>
        <v>3.2359365692962911</v>
      </c>
      <c r="P83">
        <f t="shared" ref="P83" si="16">$B83/($B82)*P82</f>
        <v>1.6218100973589356</v>
      </c>
      <c r="Q83">
        <f t="shared" si="7"/>
        <v>3.5565588200779481</v>
      </c>
    </row>
    <row r="84" spans="2:17" x14ac:dyDescent="0.25">
      <c r="B84">
        <f>'Comp Graph Math'!B81</f>
        <v>20417.379446694853</v>
      </c>
      <c r="C84" s="2" t="str">
        <f t="shared" si="5"/>
        <v>128286.178550584i</v>
      </c>
      <c r="D84" t="str">
        <f t="shared" si="6"/>
        <v>-16457343607.1123</v>
      </c>
      <c r="E84" t="str">
        <f>IMPRODUCT(C84,'Input-Output'!W$6,'Input-Output'!W$5,'Input-Output'!W$4)</f>
        <v>0.0423344389216927i</v>
      </c>
      <c r="F84" t="str">
        <f>IMPRODUCT(D84,'Input-Output'!W$3,'Input-Output'!W$4,'Input-Output'!W$6)</f>
        <v>-2.71546169517353</v>
      </c>
      <c r="G84" t="str">
        <f>IMPRODUCT(D84,'Input-Output'!W$3,'Input-Output'!W$4,'Input-Output'!W$5)</f>
        <v>-0.0217236935613882</v>
      </c>
      <c r="H84" t="str">
        <f>IMPRODUCT(C84,'Input-Output'!W$6,'Input-Output'!W$5,'Input-Output'!W$4)</f>
        <v>0.0423344389216927i</v>
      </c>
      <c r="I84" t="str">
        <f>IMPRODUCT(C84,'Input-Output'!W$3)</f>
        <v>0.128286178550584i</v>
      </c>
      <c r="J84" t="str">
        <f>IMSUM(F84,G84,H84,I84,'Input-Output'!W$6)</f>
        <v>-2.48718538873492+0.170620617472277i</v>
      </c>
      <c r="K84" t="str">
        <f>IMSUM(E84,'Input-Output'!W$6)</f>
        <v>0.25+0.0423344389216927i</v>
      </c>
      <c r="L84" t="str">
        <f>IMPRODUCT(IMDIV(K84,J84),'Input-Output'!Q$20,IMEXP(IMDIV(C84,-'Input-Output'!C$5)))</f>
        <v>-0.159226135925011+0.0940384084142899i</v>
      </c>
      <c r="M84">
        <f t="shared" si="8"/>
        <v>9.7955763873691426E-2</v>
      </c>
      <c r="N84">
        <f t="shared" si="9"/>
        <v>6.9183097091893675</v>
      </c>
      <c r="O84">
        <f t="shared" si="9"/>
        <v>3.4673685045253304</v>
      </c>
      <c r="P84">
        <f t="shared" ref="P84" si="17">$B84/($B83)*P83</f>
        <v>1.737800828749384</v>
      </c>
      <c r="Q84">
        <f t="shared" si="7"/>
        <v>4.083475889339188</v>
      </c>
    </row>
    <row r="85" spans="2:17" x14ac:dyDescent="0.25">
      <c r="B85">
        <f>'Comp Graph Math'!B82</f>
        <v>21877.616239495044</v>
      </c>
      <c r="C85" s="2" t="str">
        <f t="shared" si="5"/>
        <v>137461.116912109i</v>
      </c>
      <c r="D85" t="str">
        <f t="shared" si="6"/>
        <v>-18895558662.7245</v>
      </c>
      <c r="E85" t="str">
        <f>IMPRODUCT(C85,'Input-Output'!W$6,'Input-Output'!W$5,'Input-Output'!W$4)</f>
        <v>0.045362168580996i</v>
      </c>
      <c r="F85" t="str">
        <f>IMPRODUCT(D85,'Input-Output'!W$3,'Input-Output'!W$4,'Input-Output'!W$6)</f>
        <v>-3.11776717934954</v>
      </c>
      <c r="G85" t="str">
        <f>IMPRODUCT(D85,'Input-Output'!W$3,'Input-Output'!W$4,'Input-Output'!W$5)</f>
        <v>-0.0249421374347963</v>
      </c>
      <c r="H85" t="str">
        <f>IMPRODUCT(C85,'Input-Output'!W$6,'Input-Output'!W$5,'Input-Output'!W$4)</f>
        <v>0.045362168580996i</v>
      </c>
      <c r="I85" t="str">
        <f>IMPRODUCT(C85,'Input-Output'!W$3)</f>
        <v>0.137461116912109i</v>
      </c>
      <c r="J85" t="str">
        <f>IMSUM(F85,G85,H85,I85,'Input-Output'!W$6)</f>
        <v>-2.89270931678434+0.182823285493105i</v>
      </c>
      <c r="K85" t="str">
        <f>IMSUM(E85,'Input-Output'!W$6)</f>
        <v>0.25+0.045362168580996i</v>
      </c>
      <c r="L85" t="str">
        <f>IMPRODUCT(IMDIV(K85,J85),'Input-Output'!Q$20,IMEXP(IMDIV(C85,-'Input-Output'!C$5)))</f>
        <v>-0.133129355375012+0.0876321658658274i</v>
      </c>
      <c r="M85">
        <f t="shared" si="8"/>
        <v>9.1417637922977094E-2</v>
      </c>
      <c r="N85">
        <f t="shared" si="9"/>
        <v>7.4131024130091747</v>
      </c>
      <c r="O85">
        <f t="shared" si="9"/>
        <v>3.7153522909717389</v>
      </c>
      <c r="P85">
        <f t="shared" ref="P85" si="18">$B85/($B84)*P84</f>
        <v>1.8620871366628757</v>
      </c>
      <c r="Q85">
        <f t="shared" si="7"/>
        <v>4.6884576306399888</v>
      </c>
    </row>
    <row r="86" spans="2:17" x14ac:dyDescent="0.25">
      <c r="B86">
        <f>'Comp Graph Math'!B83</f>
        <v>23442.28815319874</v>
      </c>
      <c r="C86" s="2" t="str">
        <f t="shared" si="5"/>
        <v>147292.240490848i</v>
      </c>
      <c r="D86" t="str">
        <f t="shared" si="6"/>
        <v>-21695004108.8138</v>
      </c>
      <c r="E86" t="str">
        <f>IMPRODUCT(C86,'Input-Output'!W$6,'Input-Output'!W$5,'Input-Output'!W$4)</f>
        <v>0.0486064393619798i</v>
      </c>
      <c r="F86" t="str">
        <f>IMPRODUCT(D86,'Input-Output'!W$3,'Input-Output'!W$4,'Input-Output'!W$6)</f>
        <v>-3.57967567795428</v>
      </c>
      <c r="G86" t="str">
        <f>IMPRODUCT(D86,'Input-Output'!W$3,'Input-Output'!W$4,'Input-Output'!W$5)</f>
        <v>-0.0286374054236342</v>
      </c>
      <c r="H86" t="str">
        <f>IMPRODUCT(C86,'Input-Output'!W$6,'Input-Output'!W$5,'Input-Output'!W$4)</f>
        <v>0.0486064393619798i</v>
      </c>
      <c r="I86" t="str">
        <f>IMPRODUCT(C86,'Input-Output'!W$3)</f>
        <v>0.147292240490848i</v>
      </c>
      <c r="J86" t="str">
        <f>IMSUM(F86,G86,H86,I86,'Input-Output'!W$6)</f>
        <v>-3.35831308337791+0.195898679852828i</v>
      </c>
      <c r="K86" t="str">
        <f>IMSUM(E86,'Input-Output'!W$6)</f>
        <v>0.25+0.0486064393619798i</v>
      </c>
      <c r="L86" t="str">
        <f>IMPRODUCT(IMDIV(K86,J86),'Input-Output'!Q$20,IMEXP(IMDIV(C86,-'Input-Output'!C$5)))</f>
        <v>-0.110943969485549+0.0814794889869229i</v>
      </c>
      <c r="M86">
        <f t="shared" si="8"/>
        <v>8.5315903760320361E-2</v>
      </c>
      <c r="N86">
        <f t="shared" si="9"/>
        <v>7.9432823472428264</v>
      </c>
      <c r="O86">
        <f t="shared" si="9"/>
        <v>3.9810717055349927</v>
      </c>
      <c r="P86">
        <f t="shared" ref="P86" si="19">$B86/($B85)*P85</f>
        <v>1.9952623149688913</v>
      </c>
      <c r="Q86">
        <f t="shared" si="7"/>
        <v>5.3830696078540132</v>
      </c>
    </row>
    <row r="87" spans="2:17" x14ac:dyDescent="0.25">
      <c r="B87">
        <f>'Comp Graph Math'!B84</f>
        <v>25118.864315095281</v>
      </c>
      <c r="C87" s="2" t="str">
        <f t="shared" si="5"/>
        <v>157826.479197644i</v>
      </c>
      <c r="D87" t="str">
        <f t="shared" si="6"/>
        <v>-24909197535.9244</v>
      </c>
      <c r="E87" t="str">
        <f>IMPRODUCT(C87,'Input-Output'!W$6,'Input-Output'!W$5,'Input-Output'!W$4)</f>
        <v>0.0520827381352225i</v>
      </c>
      <c r="F87" t="str">
        <f>IMPRODUCT(D87,'Input-Output'!W$3,'Input-Output'!W$4,'Input-Output'!W$6)</f>
        <v>-4.11001759342753</v>
      </c>
      <c r="G87" t="str">
        <f>IMPRODUCT(D87,'Input-Output'!W$3,'Input-Output'!W$4,'Input-Output'!W$5)</f>
        <v>-0.0328801407474202</v>
      </c>
      <c r="H87" t="str">
        <f>IMPRODUCT(C87,'Input-Output'!W$6,'Input-Output'!W$5,'Input-Output'!W$4)</f>
        <v>0.0520827381352225i</v>
      </c>
      <c r="I87" t="str">
        <f>IMPRODUCT(C87,'Input-Output'!W$3)</f>
        <v>0.157826479197644i</v>
      </c>
      <c r="J87" t="str">
        <f>IMSUM(F87,G87,H87,I87,'Input-Output'!W$6)</f>
        <v>-3.89289773417495+0.209909217332866i</v>
      </c>
      <c r="K87" t="str">
        <f>IMSUM(E87,'Input-Output'!W$6)</f>
        <v>0.25+0.0520827381352225i</v>
      </c>
      <c r="L87" t="str">
        <f>IMPRODUCT(IMDIV(K87,J87),'Input-Output'!Q$20,IMEXP(IMDIV(C87,-'Input-Output'!C$5)))</f>
        <v>-0.0920273433298926+0.0755975440054965i</v>
      </c>
      <c r="M87">
        <f t="shared" si="8"/>
        <v>7.9621434110701175E-2</v>
      </c>
      <c r="N87">
        <f t="shared" si="9"/>
        <v>8.5113803820237752</v>
      </c>
      <c r="O87">
        <f t="shared" si="9"/>
        <v>4.2657951880159475</v>
      </c>
      <c r="P87">
        <f t="shared" ref="P87" si="20">$B87/($B86)*P86</f>
        <v>2.1379620895022442</v>
      </c>
      <c r="Q87">
        <f t="shared" si="7"/>
        <v>6.180590865027388</v>
      </c>
    </row>
    <row r="88" spans="2:17" x14ac:dyDescent="0.25">
      <c r="B88">
        <f>'Comp Graph Math'!B85</f>
        <v>26915.348039268592</v>
      </c>
      <c r="C88" s="2" t="str">
        <f t="shared" si="5"/>
        <v>169114.119337957i</v>
      </c>
      <c r="D88" t="str">
        <f t="shared" si="6"/>
        <v>-28599585359.4528</v>
      </c>
      <c r="E88" t="str">
        <f>IMPRODUCT(C88,'Input-Output'!W$6,'Input-Output'!W$5,'Input-Output'!W$4)</f>
        <v>0.0558076593815258i</v>
      </c>
      <c r="F88" t="str">
        <f>IMPRODUCT(D88,'Input-Output'!W$3,'Input-Output'!W$4,'Input-Output'!W$6)</f>
        <v>-4.71893158430971</v>
      </c>
      <c r="G88" t="str">
        <f>IMPRODUCT(D88,'Input-Output'!W$3,'Input-Output'!W$4,'Input-Output'!W$5)</f>
        <v>-0.0377514526744777</v>
      </c>
      <c r="H88" t="str">
        <f>IMPRODUCT(C88,'Input-Output'!W$6,'Input-Output'!W$5,'Input-Output'!W$4)</f>
        <v>0.0558076593815258i</v>
      </c>
      <c r="I88" t="str">
        <f>IMPRODUCT(C88,'Input-Output'!W$3)</f>
        <v>0.169114119337957i</v>
      </c>
      <c r="J88" t="str">
        <f>IMSUM(F88,G88,H88,I88,'Input-Output'!W$6)</f>
        <v>-4.50668303698419+0.224921778719483i</v>
      </c>
      <c r="K88" t="str">
        <f>IMSUM(E88,'Input-Output'!W$6)</f>
        <v>0.25+0.0558076593815258i</v>
      </c>
      <c r="L88" t="str">
        <f>IMPRODUCT(IMDIV(K88,J88),'Input-Output'!Q$20,IMEXP(IMDIV(C88,-'Input-Output'!C$5)))</f>
        <v>-0.0758585948412218+0.0699905040390107i</v>
      </c>
      <c r="M88">
        <f t="shared" si="8"/>
        <v>7.4307045819436146E-2</v>
      </c>
      <c r="N88">
        <f t="shared" si="9"/>
        <v>9.1201083935591072</v>
      </c>
      <c r="O88">
        <f t="shared" si="9"/>
        <v>4.5708818961487721</v>
      </c>
      <c r="P88">
        <f t="shared" ref="P88" si="21">$B88/($B87)*P87</f>
        <v>2.2908676527677856</v>
      </c>
      <c r="Q88">
        <f t="shared" si="7"/>
        <v>7.0962677846717463</v>
      </c>
    </row>
    <row r="89" spans="2:17" x14ac:dyDescent="0.25">
      <c r="B89">
        <f>'Comp Graph Math'!B86</f>
        <v>28840.315031265498</v>
      </c>
      <c r="C89" s="2" t="str">
        <f t="shared" si="5"/>
        <v>181209.043658878i</v>
      </c>
      <c r="D89" t="str">
        <f t="shared" si="6"/>
        <v>-32836717503.7652</v>
      </c>
      <c r="E89" t="str">
        <f>IMPRODUCT(C89,'Input-Output'!W$6,'Input-Output'!W$5,'Input-Output'!W$4)</f>
        <v>0.0597989844074297i</v>
      </c>
      <c r="F89" t="str">
        <f>IMPRODUCT(D89,'Input-Output'!W$3,'Input-Output'!W$4,'Input-Output'!W$6)</f>
        <v>-5.41805838812126</v>
      </c>
      <c r="G89" t="str">
        <f>IMPRODUCT(D89,'Input-Output'!W$3,'Input-Output'!W$4,'Input-Output'!W$5)</f>
        <v>-0.0433444671049701</v>
      </c>
      <c r="H89" t="str">
        <f>IMPRODUCT(C89,'Input-Output'!W$6,'Input-Output'!W$5,'Input-Output'!W$4)</f>
        <v>0.0597989844074297i</v>
      </c>
      <c r="I89" t="str">
        <f>IMPRODUCT(C89,'Input-Output'!W$3)</f>
        <v>0.181209043658878i</v>
      </c>
      <c r="J89" t="str">
        <f>IMSUM(F89,G89,H89,I89,'Input-Output'!W$6)</f>
        <v>-5.21140285522623+0.241008028066308i</v>
      </c>
      <c r="K89" t="str">
        <f>IMSUM(E89,'Input-Output'!W$6)</f>
        <v>0.25+0.0597989844074297i</v>
      </c>
      <c r="L89" t="str">
        <f>IMPRODUCT(IMDIV(K89,J89),'Input-Output'!Q$20,IMEXP(IMDIV(C89,-'Input-Output'!C$5)))</f>
        <v>-0.0620120542207968+0.0646541876351498i</v>
      </c>
      <c r="M89">
        <f t="shared" si="8"/>
        <v>6.9347370090507759E-2</v>
      </c>
      <c r="N89">
        <f t="shared" si="9"/>
        <v>9.7723722095581316</v>
      </c>
      <c r="O89">
        <f t="shared" si="9"/>
        <v>4.8977881936844927</v>
      </c>
      <c r="P89">
        <f t="shared" ref="P89" si="22">$B89/($B88)*P88</f>
        <v>2.4547089156850475</v>
      </c>
      <c r="Q89">
        <f t="shared" si="7"/>
        <v>8.1476055560825493</v>
      </c>
    </row>
    <row r="90" spans="2:17" x14ac:dyDescent="0.25">
      <c r="B90">
        <f>'Comp Graph Math'!B87</f>
        <v>30902.954325135292</v>
      </c>
      <c r="C90" s="2" t="str">
        <f t="shared" si="5"/>
        <v>194168.988564132i</v>
      </c>
      <c r="D90" t="str">
        <f t="shared" si="6"/>
        <v>-37701596120.018</v>
      </c>
      <c r="E90" t="str">
        <f>IMPRODUCT(C90,'Input-Output'!W$6,'Input-Output'!W$5,'Input-Output'!W$4)</f>
        <v>0.0640757662261636i</v>
      </c>
      <c r="F90" t="str">
        <f>IMPRODUCT(D90,'Input-Output'!W$3,'Input-Output'!W$4,'Input-Output'!W$6)</f>
        <v>-6.22076335980297</v>
      </c>
      <c r="G90" t="str">
        <f>IMPRODUCT(D90,'Input-Output'!W$3,'Input-Output'!W$4,'Input-Output'!W$5)</f>
        <v>-0.0497661068784238</v>
      </c>
      <c r="H90" t="str">
        <f>IMPRODUCT(C90,'Input-Output'!W$6,'Input-Output'!W$5,'Input-Output'!W$4)</f>
        <v>0.0640757662261636i</v>
      </c>
      <c r="I90" t="str">
        <f>IMPRODUCT(C90,'Input-Output'!W$3)</f>
        <v>0.194168988564132i</v>
      </c>
      <c r="J90" t="str">
        <f>IMSUM(F90,G90,H90,I90,'Input-Output'!W$6)</f>
        <v>-6.02052946668139+0.258244754790296i</v>
      </c>
      <c r="K90" t="str">
        <f>IMSUM(E90,'Input-Output'!W$6)</f>
        <v>0.25+0.0640757662261636i</v>
      </c>
      <c r="L90" t="str">
        <f>IMPRODUCT(IMDIV(K90,J90),'Input-Output'!Q$20,IMEXP(IMDIV(C90,-'Input-Output'!C$5)))</f>
        <v>-0.0501374278319876+0.0595790905835537i</v>
      </c>
      <c r="M90">
        <f t="shared" si="8"/>
        <v>6.4718731385927014E-2</v>
      </c>
      <c r="N90">
        <f t="shared" si="9"/>
        <v>10.471285480509017</v>
      </c>
      <c r="O90">
        <f t="shared" si="9"/>
        <v>5.2480746024977565</v>
      </c>
      <c r="P90">
        <f t="shared" ref="P90" si="23">$B90/($B89)*P89</f>
        <v>2.6302679918953991</v>
      </c>
      <c r="Q90">
        <f t="shared" si="7"/>
        <v>9.3547028257442957</v>
      </c>
    </row>
    <row r="91" spans="2:17" x14ac:dyDescent="0.25">
      <c r="B91">
        <f>'Comp Graph Math'!B88</f>
        <v>33113.1121482585</v>
      </c>
      <c r="C91" s="2" t="str">
        <f t="shared" si="5"/>
        <v>208055.819724928i</v>
      </c>
      <c r="D91" t="str">
        <f t="shared" si="6"/>
        <v>-43287224121.4117</v>
      </c>
      <c r="E91" t="str">
        <f>IMPRODUCT(C91,'Input-Output'!W$6,'Input-Output'!W$5,'Input-Output'!W$4)</f>
        <v>0.0686584205092262i</v>
      </c>
      <c r="F91" t="str">
        <f>IMPRODUCT(D91,'Input-Output'!W$3,'Input-Output'!W$4,'Input-Output'!W$6)</f>
        <v>-7.14239198003293</v>
      </c>
      <c r="G91" t="str">
        <f>IMPRODUCT(D91,'Input-Output'!W$3,'Input-Output'!W$4,'Input-Output'!W$5)</f>
        <v>-0.0571391358402634</v>
      </c>
      <c r="H91" t="str">
        <f>IMPRODUCT(C91,'Input-Output'!W$6,'Input-Output'!W$5,'Input-Output'!W$4)</f>
        <v>0.0686584205092262i</v>
      </c>
      <c r="I91" t="str">
        <f>IMPRODUCT(C91,'Input-Output'!W$3)</f>
        <v>0.208055819724928i</v>
      </c>
      <c r="J91" t="str">
        <f>IMSUM(F91,G91,H91,I91,'Input-Output'!W$6)</f>
        <v>-6.94953111587319+0.276714240234154i</v>
      </c>
      <c r="K91" t="str">
        <f>IMSUM(E91,'Input-Output'!W$6)</f>
        <v>0.25+0.0686584205092262i</v>
      </c>
      <c r="L91" t="str">
        <f>IMPRODUCT(IMDIV(K91,J91),'Input-Output'!Q$20,IMEXP(IMDIV(C91,-'Input-Output'!C$5)))</f>
        <v>-0.0399447802450426+0.0547523929177018i</v>
      </c>
      <c r="M91">
        <f t="shared" si="8"/>
        <v>6.0399034408041508E-2</v>
      </c>
      <c r="N91">
        <f t="shared" si="9"/>
        <v>11.220184543019673</v>
      </c>
      <c r="O91">
        <f t="shared" si="9"/>
        <v>5.623413251903532</v>
      </c>
      <c r="P91">
        <f t="shared" ref="P91" si="24">$B91/($B90)*P90</f>
        <v>2.8183829312644764</v>
      </c>
      <c r="Q91">
        <f t="shared" si="7"/>
        <v>10.740635927405467</v>
      </c>
    </row>
    <row r="92" spans="2:17" x14ac:dyDescent="0.25">
      <c r="B92">
        <f>'Comp Graph Math'!B89</f>
        <v>35481.338923356889</v>
      </c>
      <c r="C92" s="2" t="str">
        <f t="shared" si="5"/>
        <v>222935.827402295i</v>
      </c>
      <c r="D92" t="str">
        <f t="shared" si="6"/>
        <v>-49700383139.5459</v>
      </c>
      <c r="E92" t="str">
        <f>IMPRODUCT(C92,'Input-Output'!W$6,'Input-Output'!W$5,'Input-Output'!W$4)</f>
        <v>0.0735688230427573i</v>
      </c>
      <c r="F92" t="str">
        <f>IMPRODUCT(D92,'Input-Output'!W$3,'Input-Output'!W$4,'Input-Output'!W$6)</f>
        <v>-8.20056321802507</v>
      </c>
      <c r="G92" t="str">
        <f>IMPRODUCT(D92,'Input-Output'!W$3,'Input-Output'!W$4,'Input-Output'!W$5)</f>
        <v>-0.0656045057442006</v>
      </c>
      <c r="H92" t="str">
        <f>IMPRODUCT(C92,'Input-Output'!W$6,'Input-Output'!W$5,'Input-Output'!W$4)</f>
        <v>0.0735688230427573i</v>
      </c>
      <c r="I92" t="str">
        <f>IMPRODUCT(C92,'Input-Output'!W$3)</f>
        <v>0.222935827402295i</v>
      </c>
      <c r="J92" t="str">
        <f>IMSUM(F92,G92,H92,I92,'Input-Output'!W$6)</f>
        <v>-8.01616772376927+0.296504650445052i</v>
      </c>
      <c r="K92" t="str">
        <f>IMSUM(E92,'Input-Output'!W$6)</f>
        <v>0.25+0.0735688230427573i</v>
      </c>
      <c r="L92" t="str">
        <f>IMPRODUCT(IMDIV(K92,J92),'Input-Output'!Q$20,IMEXP(IMDIV(C92,-'Input-Output'!C$5)))</f>
        <v>-0.0311930327849481+0.0501593068791205i</v>
      </c>
      <c r="M92">
        <f t="shared" si="8"/>
        <v>5.6367658625290189E-2</v>
      </c>
      <c r="N92">
        <f t="shared" si="9"/>
        <v>12.022644346174168</v>
      </c>
      <c r="O92">
        <f t="shared" si="9"/>
        <v>6.0255958607436204</v>
      </c>
      <c r="P92">
        <f t="shared" ref="P92" si="25">$B92/($B91)*P91</f>
        <v>3.0199517204020396</v>
      </c>
      <c r="Q92">
        <f t="shared" si="7"/>
        <v>12.331900037230112</v>
      </c>
    </row>
    <row r="93" spans="2:17" x14ac:dyDescent="0.25">
      <c r="B93">
        <f>'Comp Graph Math'!B90</f>
        <v>38018.939632055466</v>
      </c>
      <c r="C93" s="2" t="str">
        <f t="shared" si="5"/>
        <v>238880.042890679i</v>
      </c>
      <c r="D93" t="str">
        <f t="shared" si="6"/>
        <v>-57063674891.4526</v>
      </c>
      <c r="E93" t="str">
        <f>IMPRODUCT(C93,'Input-Output'!W$6,'Input-Output'!W$5,'Input-Output'!W$4)</f>
        <v>0.0788304141539241i</v>
      </c>
      <c r="F93" t="str">
        <f>IMPRODUCT(D93,'Input-Output'!W$3,'Input-Output'!W$4,'Input-Output'!W$6)</f>
        <v>-9.41550635708968</v>
      </c>
      <c r="G93" t="str">
        <f>IMPRODUCT(D93,'Input-Output'!W$3,'Input-Output'!W$4,'Input-Output'!W$5)</f>
        <v>-0.0753240508567174</v>
      </c>
      <c r="H93" t="str">
        <f>IMPRODUCT(C93,'Input-Output'!W$6,'Input-Output'!W$5,'Input-Output'!W$4)</f>
        <v>0.0788304141539241i</v>
      </c>
      <c r="I93" t="str">
        <f>IMPRODUCT(C93,'Input-Output'!W$3)</f>
        <v>0.238880042890679i</v>
      </c>
      <c r="J93" t="str">
        <f>IMSUM(F93,G93,H93,I93,'Input-Output'!W$6)</f>
        <v>-9.2408304079464+0.317710457044603i</v>
      </c>
      <c r="K93" t="str">
        <f>IMSUM(E93,'Input-Output'!W$6)</f>
        <v>0.25+0.0788304141539241i</v>
      </c>
      <c r="L93" t="str">
        <f>IMPRODUCT(IMDIV(K93,J93),'Input-Output'!Q$20,IMEXP(IMDIV(C93,-'Input-Output'!C$5)))</f>
        <v>-0.023681066269746+0.0457840013288371i</v>
      </c>
      <c r="M93">
        <f t="shared" si="8"/>
        <v>5.2605359837908608E-2</v>
      </c>
      <c r="N93">
        <f t="shared" si="9"/>
        <v>12.882495516931398</v>
      </c>
      <c r="O93">
        <f t="shared" si="9"/>
        <v>6.4565422903466088</v>
      </c>
      <c r="P93">
        <f t="shared" ref="P93" si="26">$B93/($B92)*P92</f>
        <v>3.2359365692963116</v>
      </c>
      <c r="Q93">
        <f t="shared" si="7"/>
        <v>14.158915687683328</v>
      </c>
    </row>
    <row r="94" spans="2:17" x14ac:dyDescent="0.25">
      <c r="B94">
        <f>'Comp Graph Math'!B91</f>
        <v>40738.027780410564</v>
      </c>
      <c r="C94" s="2" t="str">
        <f t="shared" si="5"/>
        <v>255964.577593349i</v>
      </c>
      <c r="D94" t="str">
        <f t="shared" si="6"/>
        <v>-65517864982.5416</v>
      </c>
      <c r="E94" t="str">
        <f>IMPRODUCT(C94,'Input-Output'!W$6,'Input-Output'!W$5,'Input-Output'!W$4)</f>
        <v>0.0844683106058052i</v>
      </c>
      <c r="F94" t="str">
        <f>IMPRODUCT(D94,'Input-Output'!W$3,'Input-Output'!W$4,'Input-Output'!W$6)</f>
        <v>-10.8104477221194</v>
      </c>
      <c r="G94" t="str">
        <f>IMPRODUCT(D94,'Input-Output'!W$3,'Input-Output'!W$4,'Input-Output'!W$5)</f>
        <v>-0.0864835817769549</v>
      </c>
      <c r="H94" t="str">
        <f>IMPRODUCT(C94,'Input-Output'!W$6,'Input-Output'!W$5,'Input-Output'!W$4)</f>
        <v>0.0844683106058052i</v>
      </c>
      <c r="I94" t="str">
        <f>IMPRODUCT(C94,'Input-Output'!W$3)</f>
        <v>0.255964577593349i</v>
      </c>
      <c r="J94" t="str">
        <f>IMSUM(F94,G94,H94,I94,'Input-Output'!W$6)</f>
        <v>-10.6469313038964+0.340432888199154i</v>
      </c>
      <c r="K94" t="str">
        <f>IMSUM(E94,'Input-Output'!W$6)</f>
        <v>0.25+0.0844683106058052i</v>
      </c>
      <c r="L94" t="str">
        <f>IMPRODUCT(IMDIV(K94,J94),'Input-Output'!Q$20,IMEXP(IMDIV(C94,-'Input-Output'!C$5)))</f>
        <v>-0.0172407789639802+0.0416102586714551i</v>
      </c>
      <c r="M94">
        <f t="shared" si="8"/>
        <v>4.9094178313701525E-2</v>
      </c>
      <c r="N94">
        <f t="shared" si="9"/>
        <v>13.803842646028908</v>
      </c>
      <c r="O94">
        <f t="shared" si="9"/>
        <v>6.9183097091894208</v>
      </c>
      <c r="P94">
        <f t="shared" ref="P94" si="27">$B94/($B93)*P93</f>
        <v>3.4673685045253468</v>
      </c>
      <c r="Q94">
        <f t="shared" si="7"/>
        <v>16.256610323282636</v>
      </c>
    </row>
    <row r="95" spans="2:17" x14ac:dyDescent="0.25">
      <c r="B95">
        <f>'Comp Graph Math'!B92</f>
        <v>43651.5832240159</v>
      </c>
      <c r="C95" s="2" t="str">
        <f t="shared" si="5"/>
        <v>274270.986348264i</v>
      </c>
      <c r="D95" t="str">
        <f t="shared" si="6"/>
        <v>-75224573952.4496</v>
      </c>
      <c r="E95" t="str">
        <f>IMPRODUCT(C95,'Input-Output'!W$6,'Input-Output'!W$5,'Input-Output'!W$4)</f>
        <v>0.0905094254949271i</v>
      </c>
      <c r="F95" t="str">
        <f>IMPRODUCT(D95,'Input-Output'!W$3,'Input-Output'!W$4,'Input-Output'!W$6)</f>
        <v>-12.4120547021542</v>
      </c>
      <c r="G95" t="str">
        <f>IMPRODUCT(D95,'Input-Output'!W$3,'Input-Output'!W$4,'Input-Output'!W$5)</f>
        <v>-0.0992964376172335</v>
      </c>
      <c r="H95" t="str">
        <f>IMPRODUCT(C95,'Input-Output'!W$6,'Input-Output'!W$5,'Input-Output'!W$4)</f>
        <v>0.0905094254949271i</v>
      </c>
      <c r="I95" t="str">
        <f>IMPRODUCT(C95,'Input-Output'!W$3)</f>
        <v>0.274270986348264i</v>
      </c>
      <c r="J95" t="str">
        <f>IMSUM(F95,G95,H95,I95,'Input-Output'!W$6)</f>
        <v>-12.2613511397714+0.364780411843191i</v>
      </c>
      <c r="K95" t="str">
        <f>IMSUM(E95,'Input-Output'!W$6)</f>
        <v>0.25+0.0905094254949271i</v>
      </c>
      <c r="L95" t="str">
        <f>IMPRODUCT(IMDIV(K95,J95),'Input-Output'!Q$20,IMEXP(IMDIV(C95,-'Input-Output'!C$5)))</f>
        <v>-0.0117316311839656+0.0376219718180376i</v>
      </c>
      <c r="M95">
        <f t="shared" si="8"/>
        <v>4.5817353055356252E-2</v>
      </c>
      <c r="N95">
        <f t="shared" si="9"/>
        <v>14.791083881682159</v>
      </c>
      <c r="O95">
        <f t="shared" si="9"/>
        <v>7.4131024130092458</v>
      </c>
      <c r="P95">
        <f t="shared" ref="P95" si="28">$B95/($B94)*P94</f>
        <v>3.7153522909717633</v>
      </c>
      <c r="Q95">
        <f t="shared" si="7"/>
        <v>18.66508601594062</v>
      </c>
    </row>
    <row r="96" spans="2:17" x14ac:dyDescent="0.25">
      <c r="B96">
        <f>'Comp Graph Math'!B93</f>
        <v>46773.514128719064</v>
      </c>
      <c r="C96" s="2" t="str">
        <f t="shared" si="5"/>
        <v>293886.656738724i</v>
      </c>
      <c r="D96" t="str">
        <f t="shared" si="6"/>
        <v>-86369367009.0646</v>
      </c>
      <c r="E96" t="str">
        <f>IMPRODUCT(C96,'Input-Output'!W$6,'Input-Output'!W$5,'Input-Output'!W$4)</f>
        <v>0.0969825967237789i</v>
      </c>
      <c r="F96" t="str">
        <f>IMPRODUCT(D96,'Input-Output'!W$3,'Input-Output'!W$4,'Input-Output'!W$6)</f>
        <v>-14.2509455564957</v>
      </c>
      <c r="G96" t="str">
        <f>IMPRODUCT(D96,'Input-Output'!W$3,'Input-Output'!W$4,'Input-Output'!W$5)</f>
        <v>-0.114007564451965</v>
      </c>
      <c r="H96" t="str">
        <f>IMPRODUCT(C96,'Input-Output'!W$6,'Input-Output'!W$5,'Input-Output'!W$4)</f>
        <v>0.0969825967237789i</v>
      </c>
      <c r="I96" t="str">
        <f>IMPRODUCT(C96,'Input-Output'!W$3)</f>
        <v>0.293886656738724i</v>
      </c>
      <c r="J96" t="str">
        <f>IMSUM(F96,G96,H96,I96,'Input-Output'!W$6)</f>
        <v>-14.1149531209477+0.390869253462503i</v>
      </c>
      <c r="K96" t="str">
        <f>IMSUM(E96,'Input-Output'!W$6)</f>
        <v>0.25+0.0969825967237789i</v>
      </c>
      <c r="L96" t="str">
        <f>IMPRODUCT(IMDIV(K96,J96),'Input-Output'!Q$20,IMEXP(IMDIV(C96,-'Input-Output'!C$5)))</f>
        <v>-0.00703633261932124+0.0338035593757785i</v>
      </c>
      <c r="M96">
        <f t="shared" si="8"/>
        <v>4.2759241790045387E-2</v>
      </c>
      <c r="N96">
        <f t="shared" si="9"/>
        <v>15.848931924611222</v>
      </c>
      <c r="O96">
        <f t="shared" si="9"/>
        <v>7.9432823472428886</v>
      </c>
      <c r="P96">
        <f t="shared" ref="P96" si="29">$B96/($B95)*P95</f>
        <v>3.9810717055350122</v>
      </c>
      <c r="Q96">
        <f t="shared" si="7"/>
        <v>21.43038610475303</v>
      </c>
    </row>
    <row r="97" spans="2:17" x14ac:dyDescent="0.25">
      <c r="B97">
        <f>'Comp Graph Math'!B94</f>
        <v>50118.723362726494</v>
      </c>
      <c r="C97" s="2" t="str">
        <f t="shared" si="5"/>
        <v>314905.226247281i</v>
      </c>
      <c r="D97" t="str">
        <f t="shared" si="6"/>
        <v>-99165301517.8512</v>
      </c>
      <c r="E97" t="str">
        <f>IMPRODUCT(C97,'Input-Output'!W$6,'Input-Output'!W$5,'Input-Output'!W$4)</f>
        <v>0.103918724661603i</v>
      </c>
      <c r="F97" t="str">
        <f>IMPRODUCT(D97,'Input-Output'!W$3,'Input-Output'!W$4,'Input-Output'!W$6)</f>
        <v>-16.3622747504454</v>
      </c>
      <c r="G97" t="str">
        <f>IMPRODUCT(D97,'Input-Output'!W$3,'Input-Output'!W$4,'Input-Output'!W$5)</f>
        <v>-0.130898198003564</v>
      </c>
      <c r="H97" t="str">
        <f>IMPRODUCT(C97,'Input-Output'!W$6,'Input-Output'!W$5,'Input-Output'!W$4)</f>
        <v>0.103918724661603i</v>
      </c>
      <c r="I97" t="str">
        <f>IMPRODUCT(C97,'Input-Output'!W$3)</f>
        <v>0.314905226247281i</v>
      </c>
      <c r="J97" t="str">
        <f>IMSUM(F97,G97,H97,I97,'Input-Output'!W$6)</f>
        <v>-16.243172948449+0.418823950908884i</v>
      </c>
      <c r="K97" t="str">
        <f>IMSUM(E97,'Input-Output'!W$6)</f>
        <v>0.25+0.103918724661603i</v>
      </c>
      <c r="L97" t="str">
        <f>IMPRODUCT(IMDIV(K97,J97),'Input-Output'!Q$20,IMEXP(IMDIV(C97,-'Input-Output'!C$5)))</f>
        <v>-0.00305741453470761+0.0301403600981509i</v>
      </c>
      <c r="M97">
        <f t="shared" si="8"/>
        <v>3.9905246299378229E-2</v>
      </c>
      <c r="N97">
        <f t="shared" si="9"/>
        <v>16.982436524617562</v>
      </c>
      <c r="O97">
        <f t="shared" si="9"/>
        <v>8.5113803820238552</v>
      </c>
      <c r="P97">
        <f t="shared" ref="P97" si="30">$B97/($B96)*P96</f>
        <v>4.265795188015975</v>
      </c>
      <c r="Q97">
        <f t="shared" si="7"/>
        <v>24.605375416248737</v>
      </c>
    </row>
    <row r="98" spans="2:17" x14ac:dyDescent="0.25">
      <c r="B98">
        <f>'Comp Graph Math'!B95</f>
        <v>53703.17963702447</v>
      </c>
      <c r="C98" s="2" t="str">
        <f t="shared" si="5"/>
        <v>337427.029244178i</v>
      </c>
      <c r="D98" t="str">
        <f t="shared" si="6"/>
        <v>-113857000064.551</v>
      </c>
      <c r="E98" t="str">
        <f>IMPRODUCT(C98,'Input-Output'!W$6,'Input-Output'!W$5,'Input-Output'!W$4)</f>
        <v>0.111350919650579i</v>
      </c>
      <c r="F98" t="str">
        <f>IMPRODUCT(D98,'Input-Output'!W$3,'Input-Output'!W$4,'Input-Output'!W$6)</f>
        <v>-18.7864050106509</v>
      </c>
      <c r="G98" t="str">
        <f>IMPRODUCT(D98,'Input-Output'!W$3,'Input-Output'!W$4,'Input-Output'!W$5)</f>
        <v>-0.150291240085207</v>
      </c>
      <c r="H98" t="str">
        <f>IMPRODUCT(C98,'Input-Output'!W$6,'Input-Output'!W$5,'Input-Output'!W$4)</f>
        <v>0.111350919650579i</v>
      </c>
      <c r="I98" t="str">
        <f>IMPRODUCT(C98,'Input-Output'!W$3)</f>
        <v>0.337427029244178i</v>
      </c>
      <c r="J98" t="str">
        <f>IMSUM(F98,G98,H98,I98,'Input-Output'!W$6)</f>
        <v>-18.6866962507361+0.448777948894757i</v>
      </c>
      <c r="K98" t="str">
        <f>IMSUM(E98,'Input-Output'!W$6)</f>
        <v>0.25+0.111350919650579i</v>
      </c>
      <c r="L98" t="str">
        <f>IMPRODUCT(IMDIV(K98,J98),'Input-Output'!Q$20,IMEXP(IMDIV(C98,-'Input-Output'!C$5)))</f>
        <v>0.000285512442567023+0.026619058239718i</v>
      </c>
      <c r="M98">
        <f t="shared" si="8"/>
        <v>3.7241742733257956E-2</v>
      </c>
      <c r="N98">
        <f t="shared" si="9"/>
        <v>18.197008586099958</v>
      </c>
      <c r="O98">
        <f t="shared" si="9"/>
        <v>9.1201083935591925</v>
      </c>
      <c r="P98">
        <f t="shared" ref="P98" si="31">$B98/($B97)*P97</f>
        <v>4.5708818961488014</v>
      </c>
      <c r="Q98">
        <f t="shared" si="7"/>
        <v>28.250750892456349</v>
      </c>
    </row>
    <row r="99" spans="2:17" x14ac:dyDescent="0.25">
      <c r="B99">
        <f>'Comp Graph Math'!B96</f>
        <v>57543.993733714917</v>
      </c>
      <c r="C99" s="2" t="str">
        <f t="shared" si="5"/>
        <v>361559.575944112i</v>
      </c>
      <c r="D99" t="str">
        <f t="shared" si="6"/>
        <v>-130725326956.886</v>
      </c>
      <c r="E99" t="str">
        <f>IMPRODUCT(C99,'Input-Output'!W$6,'Input-Output'!W$5,'Input-Output'!W$4)</f>
        <v>0.119314660061557i</v>
      </c>
      <c r="F99" t="str">
        <f>IMPRODUCT(D99,'Input-Output'!W$3,'Input-Output'!W$4,'Input-Output'!W$6)</f>
        <v>-21.5696789478862</v>
      </c>
      <c r="G99" t="str">
        <f>IMPRODUCT(D99,'Input-Output'!W$3,'Input-Output'!W$4,'Input-Output'!W$5)</f>
        <v>-0.17255743158309</v>
      </c>
      <c r="H99" t="str">
        <f>IMPRODUCT(C99,'Input-Output'!W$6,'Input-Output'!W$5,'Input-Output'!W$4)</f>
        <v>0.119314660061557i</v>
      </c>
      <c r="I99" t="str">
        <f>IMPRODUCT(C99,'Input-Output'!W$3)</f>
        <v>0.361559575944112i</v>
      </c>
      <c r="J99" t="str">
        <f>IMSUM(F99,G99,H99,I99,'Input-Output'!W$6)</f>
        <v>-21.4922363794693+0.480874236005669i</v>
      </c>
      <c r="K99" t="str">
        <f>IMSUM(E99,'Input-Output'!W$6)</f>
        <v>0.25+0.119314660061557i</v>
      </c>
      <c r="L99" t="str">
        <f>IMPRODUCT(IMDIV(K99,J99),'Input-Output'!Q$20,IMEXP(IMDIV(C99,-'Input-Output'!C$5)))</f>
        <v>0.00305797638703465+0.023228186769261i</v>
      </c>
      <c r="M99">
        <f t="shared" si="8"/>
        <v>3.4756016574988023E-2</v>
      </c>
      <c r="N99">
        <f t="shared" si="9"/>
        <v>19.498445997580614</v>
      </c>
      <c r="O99">
        <f t="shared" si="9"/>
        <v>9.7723722095582222</v>
      </c>
      <c r="P99">
        <f t="shared" ref="P99" si="32">$B99/($B98)*P98</f>
        <v>4.8977881936845238</v>
      </c>
      <c r="Q99">
        <f t="shared" si="7"/>
        <v>32.436201947180145</v>
      </c>
    </row>
    <row r="100" spans="2:17" x14ac:dyDescent="0.25">
      <c r="B100">
        <f>'Comp Graph Math'!B97</f>
        <v>61659.500186147365</v>
      </c>
      <c r="C100" s="2" t="str">
        <f t="shared" si="5"/>
        <v>387418.065617638i</v>
      </c>
      <c r="D100" t="str">
        <f t="shared" si="6"/>
        <v>-150092757566.912</v>
      </c>
      <c r="E100" t="str">
        <f>IMPRODUCT(C100,'Input-Output'!W$6,'Input-Output'!W$5,'Input-Output'!W$4)</f>
        <v>0.127847961653821i</v>
      </c>
      <c r="F100" t="str">
        <f>IMPRODUCT(D100,'Input-Output'!W$3,'Input-Output'!W$4,'Input-Output'!W$6)</f>
        <v>-24.7653049985405</v>
      </c>
      <c r="G100" t="str">
        <f>IMPRODUCT(D100,'Input-Output'!W$3,'Input-Output'!W$4,'Input-Output'!W$5)</f>
        <v>-0.198122439988324</v>
      </c>
      <c r="H100" t="str">
        <f>IMPRODUCT(C100,'Input-Output'!W$6,'Input-Output'!W$5,'Input-Output'!W$4)</f>
        <v>0.127847961653821i</v>
      </c>
      <c r="I100" t="str">
        <f>IMPRODUCT(C100,'Input-Output'!W$3)</f>
        <v>0.387418065617638i</v>
      </c>
      <c r="J100" t="str">
        <f>IMSUM(F100,G100,H100,I100,'Input-Output'!W$6)</f>
        <v>-24.7134274385288+0.515266027271459i</v>
      </c>
      <c r="K100" t="str">
        <f>IMSUM(E100,'Input-Output'!W$6)</f>
        <v>0.25+0.127847961653821i</v>
      </c>
      <c r="L100" t="str">
        <f>IMPRODUCT(IMDIV(K100,J100),'Input-Output'!Q$20,IMEXP(IMDIV(C100,-'Input-Output'!C$5)))</f>
        <v>0.00531247810632504+0.0199587528606708i</v>
      </c>
      <c r="M100">
        <f t="shared" si="8"/>
        <v>3.243620194717909E-2</v>
      </c>
      <c r="N100">
        <f t="shared" si="9"/>
        <v>20.89296130854056</v>
      </c>
      <c r="O100">
        <f t="shared" si="9"/>
        <v>10.471285480509115</v>
      </c>
      <c r="P100">
        <f t="shared" ref="P100" si="33">$B100/($B99)*P99</f>
        <v>5.2480746024977902</v>
      </c>
      <c r="Q100">
        <f t="shared" si="7"/>
        <v>37.241742733259095</v>
      </c>
    </row>
    <row r="101" spans="2:17" x14ac:dyDescent="0.25">
      <c r="B101">
        <f>'Comp Graph Math'!B98</f>
        <v>66069.344800758787</v>
      </c>
      <c r="C101" s="2" t="str">
        <f t="shared" si="5"/>
        <v>415125.93650711i</v>
      </c>
      <c r="D101" t="str">
        <f t="shared" si="6"/>
        <v>-172329543160.905</v>
      </c>
      <c r="E101" t="str">
        <f>IMPRODUCT(C101,'Input-Output'!W$6,'Input-Output'!W$5,'Input-Output'!W$4)</f>
        <v>0.136991559047346i</v>
      </c>
      <c r="F101" t="str">
        <f>IMPRODUCT(D101,'Input-Output'!W$3,'Input-Output'!W$4,'Input-Output'!W$6)</f>
        <v>-28.4343746215493</v>
      </c>
      <c r="G101" t="str">
        <f>IMPRODUCT(D101,'Input-Output'!W$3,'Input-Output'!W$4,'Input-Output'!W$5)</f>
        <v>-0.227474996972395</v>
      </c>
      <c r="H101" t="str">
        <f>IMPRODUCT(C101,'Input-Output'!W$6,'Input-Output'!W$5,'Input-Output'!W$4)</f>
        <v>0.136991559047346i</v>
      </c>
      <c r="I101" t="str">
        <f>IMPRODUCT(C101,'Input-Output'!W$3)</f>
        <v>0.41512593650711i</v>
      </c>
      <c r="J101" t="str">
        <f>IMSUM(F101,G101,H101,I101,'Input-Output'!W$6)</f>
        <v>-28.4118496185217+0.552117495554456i</v>
      </c>
      <c r="K101" t="str">
        <f>IMSUM(E101,'Input-Output'!W$6)</f>
        <v>0.25+0.136991559047346i</v>
      </c>
      <c r="L101" t="str">
        <f>IMPRODUCT(IMDIV(K101,J101),'Input-Output'!Q$20,IMEXP(IMDIV(C101,-'Input-Output'!C$5)))</f>
        <v>0.00709007409037208+0.0168050270416318i</v>
      </c>
      <c r="M101">
        <f t="shared" si="8"/>
        <v>3.0271224968724576E-2</v>
      </c>
      <c r="N101">
        <f t="shared" si="9"/>
        <v>22.387211385683607</v>
      </c>
      <c r="O101">
        <f t="shared" si="9"/>
        <v>11.220184543019778</v>
      </c>
      <c r="P101">
        <f t="shared" ref="P101" si="34">$B101/($B100)*P100</f>
        <v>5.6234132519035676</v>
      </c>
      <c r="Q101">
        <f t="shared" si="7"/>
        <v>42.759241790046765</v>
      </c>
    </row>
    <row r="102" spans="2:17" x14ac:dyDescent="0.25">
      <c r="B102">
        <f>'Comp Graph Math'!B99</f>
        <v>70794.578438412907</v>
      </c>
      <c r="C102" s="2" t="str">
        <f t="shared" si="5"/>
        <v>444815.455072209i</v>
      </c>
      <c r="D102" t="str">
        <f t="shared" si="6"/>
        <v>-197860789071.096</v>
      </c>
      <c r="E102" t="str">
        <f>IMPRODUCT(C102,'Input-Output'!W$6,'Input-Output'!W$5,'Input-Output'!W$4)</f>
        <v>0.146789100173829i</v>
      </c>
      <c r="F102" t="str">
        <f>IMPRODUCT(D102,'Input-Output'!W$3,'Input-Output'!W$4,'Input-Output'!W$6)</f>
        <v>-32.6470301967308</v>
      </c>
      <c r="G102" t="str">
        <f>IMPRODUCT(D102,'Input-Output'!W$3,'Input-Output'!W$4,'Input-Output'!W$5)</f>
        <v>-0.261176241573847</v>
      </c>
      <c r="H102" t="str">
        <f>IMPRODUCT(C102,'Input-Output'!W$6,'Input-Output'!W$5,'Input-Output'!W$4)</f>
        <v>0.146789100173829i</v>
      </c>
      <c r="I102" t="str">
        <f>IMPRODUCT(C102,'Input-Output'!W$3)</f>
        <v>0.444815455072209i</v>
      </c>
      <c r="J102" t="str">
        <f>IMSUM(F102,G102,H102,I102,'Input-Output'!W$6)</f>
        <v>-32.6582064383047+0.591604555246038i</v>
      </c>
      <c r="K102" t="str">
        <f>IMSUM(E102,'Input-Output'!W$6)</f>
        <v>0.25+0.146789100173829i</v>
      </c>
      <c r="L102" t="str">
        <f>IMPRODUCT(IMDIV(K102,J102),'Input-Output'!Q$20,IMEXP(IMDIV(C102,-'Input-Output'!C$5)))</f>
        <v>0.00842184696488413+0.0137655304789629i</v>
      </c>
      <c r="M102">
        <f t="shared" si="8"/>
        <v>2.8250750892455476E-2</v>
      </c>
      <c r="N102">
        <f t="shared" si="9"/>
        <v>23.988329190195124</v>
      </c>
      <c r="O102">
        <f t="shared" si="9"/>
        <v>12.02264434617428</v>
      </c>
      <c r="P102">
        <f t="shared" ref="P102" si="35">$B102/($B101)*P101</f>
        <v>6.0255958607436586</v>
      </c>
      <c r="Q102">
        <f t="shared" si="7"/>
        <v>49.094178313703011</v>
      </c>
    </row>
    <row r="103" spans="2:17" x14ac:dyDescent="0.25">
      <c r="B103">
        <f>'Comp Graph Math'!B100</f>
        <v>75857.757502917535</v>
      </c>
      <c r="C103" s="2" t="str">
        <f t="shared" si="5"/>
        <v>476628.347377923i</v>
      </c>
      <c r="D103" t="str">
        <f t="shared" si="6"/>
        <v>-227174581524.21</v>
      </c>
      <c r="E103" t="str">
        <f>IMPRODUCT(C103,'Input-Output'!W$6,'Input-Output'!W$5,'Input-Output'!W$4)</f>
        <v>0.157287354634715i</v>
      </c>
      <c r="F103" t="str">
        <f>IMPRODUCT(D103,'Input-Output'!W$3,'Input-Output'!W$4,'Input-Output'!W$6)</f>
        <v>-37.4838059514946</v>
      </c>
      <c r="G103" t="str">
        <f>IMPRODUCT(D103,'Input-Output'!W$3,'Input-Output'!W$4,'Input-Output'!W$5)</f>
        <v>-0.299870447611957</v>
      </c>
      <c r="H103" t="str">
        <f>IMPRODUCT(C103,'Input-Output'!W$6,'Input-Output'!W$5,'Input-Output'!W$4)</f>
        <v>0.157287354634715i</v>
      </c>
      <c r="I103" t="str">
        <f>IMPRODUCT(C103,'Input-Output'!W$3)</f>
        <v>0.476628347377923i</v>
      </c>
      <c r="J103" t="str">
        <f>IMSUM(F103,G103,H103,I103,'Input-Output'!W$6)</f>
        <v>-37.5336763991066+0.633915702012638i</v>
      </c>
      <c r="K103" t="str">
        <f>IMSUM(E103,'Input-Output'!W$6)</f>
        <v>0.25+0.157287354634715i</v>
      </c>
      <c r="L103" t="str">
        <f>IMPRODUCT(IMDIV(K103,J103),'Input-Output'!Q$20,IMEXP(IMDIV(C103,-'Input-Output'!C$5)))</f>
        <v>0.00933041930679807+0.0108442395069852i</v>
      </c>
      <c r="M103">
        <f t="shared" si="8"/>
        <v>2.6365134771128469E-2</v>
      </c>
      <c r="N103">
        <f t="shared" si="9"/>
        <v>25.70395782768891</v>
      </c>
      <c r="O103">
        <f t="shared" si="9"/>
        <v>12.88249551693152</v>
      </c>
      <c r="P103">
        <f t="shared" ref="P103" si="36">$B103/($B102)*P102</f>
        <v>6.4565422903466514</v>
      </c>
      <c r="Q103">
        <f t="shared" si="7"/>
        <v>56.367658625292002</v>
      </c>
    </row>
    <row r="104" spans="2:17" x14ac:dyDescent="0.25">
      <c r="B104">
        <f>'Comp Graph Math'!B101</f>
        <v>81283.051616408993</v>
      </c>
      <c r="C104" s="2" t="str">
        <f t="shared" si="5"/>
        <v>510716.475638941i</v>
      </c>
      <c r="D104" t="str">
        <f t="shared" si="6"/>
        <v>-260831318489.061</v>
      </c>
      <c r="E104" t="str">
        <f>IMPRODUCT(C104,'Input-Output'!W$6,'Input-Output'!W$5,'Input-Output'!W$4)</f>
        <v>0.168536436960851i</v>
      </c>
      <c r="F104" t="str">
        <f>IMPRODUCT(D104,'Input-Output'!W$3,'Input-Output'!W$4,'Input-Output'!W$6)</f>
        <v>-43.0371675506951</v>
      </c>
      <c r="G104" t="str">
        <f>IMPRODUCT(D104,'Input-Output'!W$3,'Input-Output'!W$4,'Input-Output'!W$5)</f>
        <v>-0.344297340405561</v>
      </c>
      <c r="H104" t="str">
        <f>IMPRODUCT(C104,'Input-Output'!W$6,'Input-Output'!W$5,'Input-Output'!W$4)</f>
        <v>0.168536436960851i</v>
      </c>
      <c r="I104" t="str">
        <f>IMPRODUCT(C104,'Input-Output'!W$3)</f>
        <v>0.510716475638941i</v>
      </c>
      <c r="J104" t="str">
        <f>IMSUM(F104,G104,H104,I104,'Input-Output'!W$6)</f>
        <v>-43.1314648911007+0.679252912599792i</v>
      </c>
      <c r="K104" t="str">
        <f>IMSUM(E104,'Input-Output'!W$6)</f>
        <v>0.25+0.168536436960851i</v>
      </c>
      <c r="L104" t="str">
        <f>IMPRODUCT(IMDIV(K104,J104),'Input-Output'!Q$20,IMEXP(IMDIV(C104,-'Input-Output'!C$5)))</f>
        <v>0.00983169354447552+0.00805199629659654i</v>
      </c>
      <c r="M104">
        <f t="shared" si="8"/>
        <v>2.4605375416247945E-2</v>
      </c>
      <c r="N104">
        <f t="shared" si="9"/>
        <v>27.542287033381946</v>
      </c>
      <c r="O104">
        <f t="shared" si="9"/>
        <v>13.803842646029036</v>
      </c>
      <c r="P104">
        <f t="shared" ref="P104" si="37">$B104/($B103)*P103</f>
        <v>6.9183097091894652</v>
      </c>
      <c r="Q104">
        <f t="shared" si="7"/>
        <v>64.718731385928962</v>
      </c>
    </row>
    <row r="105" spans="2:17" x14ac:dyDescent="0.25">
      <c r="B105">
        <f>'Comp Graph Math'!B102</f>
        <v>87096.358995607196</v>
      </c>
      <c r="C105" s="2" t="str">
        <f t="shared" si="5"/>
        <v>547242.563150038i</v>
      </c>
      <c r="D105" t="str">
        <f t="shared" si="6"/>
        <v>-299474422923.023</v>
      </c>
      <c r="E105" t="str">
        <f>IMPRODUCT(C105,'Input-Output'!W$6,'Input-Output'!W$5,'Input-Output'!W$4)</f>
        <v>0.180590045839513i</v>
      </c>
      <c r="F105" t="str">
        <f>IMPRODUCT(D105,'Input-Output'!W$3,'Input-Output'!W$4,'Input-Output'!W$6)</f>
        <v>-49.4132797822988</v>
      </c>
      <c r="G105" t="str">
        <f>IMPRODUCT(D105,'Input-Output'!W$3,'Input-Output'!W$4,'Input-Output'!W$5)</f>
        <v>-0.39530623825839</v>
      </c>
      <c r="H105" t="str">
        <f>IMPRODUCT(C105,'Input-Output'!W$6,'Input-Output'!W$5,'Input-Output'!W$4)</f>
        <v>0.180590045839513i</v>
      </c>
      <c r="I105" t="str">
        <f>IMPRODUCT(C105,'Input-Output'!W$3)</f>
        <v>0.547242563150038i</v>
      </c>
      <c r="J105" t="str">
        <f>IMSUM(F105,G105,H105,I105,'Input-Output'!W$6)</f>
        <v>-49.5585860205572+0.727832608989551i</v>
      </c>
      <c r="K105" t="str">
        <f>IMSUM(E105,'Input-Output'!W$6)</f>
        <v>0.25+0.180590045839513i</v>
      </c>
      <c r="L105" t="str">
        <f>IMPRODUCT(IMDIV(K105,J105),'Input-Output'!Q$20,IMEXP(IMDIV(C105,-'Input-Output'!C$5)))</f>
        <v>0.00993703262218596+0.00540806111258675i</v>
      </c>
      <c r="M105">
        <f t="shared" si="8"/>
        <v>2.2963072429937913E-2</v>
      </c>
      <c r="N105">
        <f t="shared" si="9"/>
        <v>29.512092266664201</v>
      </c>
      <c r="O105">
        <f t="shared" si="9"/>
        <v>14.791083881682297</v>
      </c>
      <c r="P105">
        <f t="shared" ref="P105" si="38">$B105/($B104)*P104</f>
        <v>7.4131024130092937</v>
      </c>
      <c r="Q105">
        <f t="shared" si="7"/>
        <v>74.307045819438514</v>
      </c>
    </row>
    <row r="106" spans="2:17" x14ac:dyDescent="0.25">
      <c r="B106">
        <f>'Comp Graph Math'!B103</f>
        <v>93325.430079698155</v>
      </c>
      <c r="C106" s="2" t="str">
        <f t="shared" si="5"/>
        <v>586380.971062975i</v>
      </c>
      <c r="D106" t="str">
        <f t="shared" si="6"/>
        <v>-343842643224.758</v>
      </c>
      <c r="E106" t="str">
        <f>IMPRODUCT(C106,'Input-Output'!W$6,'Input-Output'!W$5,'Input-Output'!W$4)</f>
        <v>0.193505720450782i</v>
      </c>
      <c r="F106" t="str">
        <f>IMPRODUCT(D106,'Input-Output'!W$3,'Input-Output'!W$4,'Input-Output'!W$6)</f>
        <v>-56.7340361320851</v>
      </c>
      <c r="G106" t="str">
        <f>IMPRODUCT(D106,'Input-Output'!W$3,'Input-Output'!W$4,'Input-Output'!W$5)</f>
        <v>-0.453872289056681</v>
      </c>
      <c r="H106" t="str">
        <f>IMPRODUCT(C106,'Input-Output'!W$6,'Input-Output'!W$5,'Input-Output'!W$4)</f>
        <v>0.193505720450782i</v>
      </c>
      <c r="I106" t="str">
        <f>IMPRODUCT(C106,'Input-Output'!W$3)</f>
        <v>0.586380971062975i</v>
      </c>
      <c r="J106" t="str">
        <f>IMSUM(F106,G106,H106,I106,'Input-Output'!W$6)</f>
        <v>-56.9379084211418+0.779886691513757i</v>
      </c>
      <c r="K106" t="str">
        <f>IMSUM(E106,'Input-Output'!W$6)</f>
        <v>0.25+0.193505720450782i</v>
      </c>
      <c r="L106" t="str">
        <f>IMPRODUCT(IMDIV(K106,J106),'Input-Output'!Q$20,IMEXP(IMDIV(C106,-'Input-Output'!C$5)))</f>
        <v>0.00965612389484494+0.00294165476756647i</v>
      </c>
      <c r="M106">
        <f t="shared" si="8"/>
        <v>2.1430386104752373E-2</v>
      </c>
      <c r="N106">
        <f t="shared" si="9"/>
        <v>31.622776601684155</v>
      </c>
      <c r="O106">
        <f t="shared" si="9"/>
        <v>15.848931924611371</v>
      </c>
      <c r="P106">
        <f t="shared" ref="P106" si="39">$B106/($B105)*P105</f>
        <v>7.9432823472429401</v>
      </c>
      <c r="Q106">
        <f t="shared" si="7"/>
        <v>85.315903760323081</v>
      </c>
    </row>
    <row r="107" spans="2:17" x14ac:dyDescent="0.25">
      <c r="B107">
        <f>'Comp Graph Math'!B104</f>
        <v>99999.999999999127</v>
      </c>
      <c r="C107" s="2" t="str">
        <f t="shared" si="5"/>
        <v>628318.530717953i</v>
      </c>
      <c r="D107" t="str">
        <f t="shared" si="6"/>
        <v>-394784176043.567</v>
      </c>
      <c r="E107" t="str">
        <f>IMPRODUCT(C107,'Input-Output'!W$6,'Input-Output'!W$5,'Input-Output'!W$4)</f>
        <v>0.207345115136924i</v>
      </c>
      <c r="F107" t="str">
        <f>IMPRODUCT(D107,'Input-Output'!W$3,'Input-Output'!W$4,'Input-Output'!W$6)</f>
        <v>-65.1393890471886</v>
      </c>
      <c r="G107" t="str">
        <f>IMPRODUCT(D107,'Input-Output'!W$3,'Input-Output'!W$4,'Input-Output'!W$5)</f>
        <v>-0.521115112377509</v>
      </c>
      <c r="H107" t="str">
        <f>IMPRODUCT(C107,'Input-Output'!W$6,'Input-Output'!W$5,'Input-Output'!W$4)</f>
        <v>0.207345115136924i</v>
      </c>
      <c r="I107" t="str">
        <f>IMPRODUCT(C107,'Input-Output'!W$3)</f>
        <v>0.628318530717953i</v>
      </c>
      <c r="J107" t="str">
        <f>IMSUM(F107,G107,H107,I107,'Input-Output'!W$6)</f>
        <v>-65.4105041595661+0.835663645854877i</v>
      </c>
      <c r="K107" t="str">
        <f>IMSUM(E107,'Input-Output'!W$6)</f>
        <v>0.25+0.207345115136924i</v>
      </c>
      <c r="L107" t="str">
        <f>IMPRODUCT(IMDIV(K107,J107),'Input-Output'!Q$20,IMEXP(IMDIV(C107,-'Input-Output'!C$5)))</f>
        <v>0.00900077517658178+0.000693209316105886i</v>
      </c>
      <c r="M107">
        <f t="shared" si="8"/>
        <v>2.0000000000000198E-2</v>
      </c>
      <c r="N107">
        <f t="shared" si="9"/>
        <v>33.884415613920694</v>
      </c>
      <c r="O107">
        <f t="shared" si="9"/>
        <v>16.982436524617722</v>
      </c>
      <c r="P107">
        <f t="shared" ref="P107" si="40">$B107/($B106)*P106</f>
        <v>8.5113803820239102</v>
      </c>
      <c r="Q107">
        <f t="shared" si="7"/>
        <v>97.955763873694764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11D294CC4D184C9EAB0EBBB8266C27" ma:contentTypeVersion="4" ma:contentTypeDescription="Create a new document." ma:contentTypeScope="" ma:versionID="ad3fd7ed93dbc06d448b373b0033b1c1">
  <xsd:schema xmlns:xsd="http://www.w3.org/2001/XMLSchema" xmlns:xs="http://www.w3.org/2001/XMLSchema" xmlns:p="http://schemas.microsoft.com/office/2006/metadata/properties" xmlns:ns2="737c8e16-b841-47d4-94ff-3cb9f072f06c" xmlns:ns3="55453ba6-f9e9-472c-acc7-05eccca37a47" targetNamespace="http://schemas.microsoft.com/office/2006/metadata/properties" ma:root="true" ma:fieldsID="0c48665c3d668114debb4e1590b9c709" ns2:_="" ns3:_="">
    <xsd:import namespace="737c8e16-b841-47d4-94ff-3cb9f072f06c"/>
    <xsd:import namespace="55453ba6-f9e9-472c-acc7-05eccca37a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c8e16-b841-47d4-94ff-3cb9f072f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53ba6-f9e9-472c-acc7-05eccca37a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070F79-C2AA-43B0-8A5F-C95B1B7A8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7c8e16-b841-47d4-94ff-3cb9f072f06c"/>
    <ds:schemaRef ds:uri="55453ba6-f9e9-472c-acc7-05eccca37a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F49D65-B0C8-47A7-BDC1-C5F08625A9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95F4CA-F35C-4821-9C83-51CDD8D2AB09}">
  <ds:schemaRefs>
    <ds:schemaRef ds:uri="http://www.w3.org/XML/1998/namespace"/>
    <ds:schemaRef ds:uri="http://purl.org/dc/dcmitype/"/>
    <ds:schemaRef ds:uri="55453ba6-f9e9-472c-acc7-05eccca37a47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737c8e16-b841-47d4-94ff-3cb9f072f06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Input-Output</vt:lpstr>
      <vt:lpstr>VM Plant</vt:lpstr>
      <vt:lpstr>Comp Graph Math</vt:lpstr>
      <vt:lpstr>VM Open Loop Math</vt:lpstr>
      <vt:lpstr>PZ Graphs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 Derasmo</dc:creator>
  <cp:lastModifiedBy>VITO DERASMO</cp:lastModifiedBy>
  <dcterms:created xsi:type="dcterms:W3CDTF">2020-09-01T15:31:29Z</dcterms:created>
  <dcterms:modified xsi:type="dcterms:W3CDTF">2026-01-09T21:46:37Z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0x010100EE11D294CC4D184C9EAB0EBBB8266C27</vt:lpwstr>
  </property>
</Properties>
</file>